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5840" activeTab="2"/>
  </bookViews>
  <sheets>
    <sheet name="BPP23" sheetId="1" r:id="rId1"/>
    <sheet name="BPP22" sheetId="5" r:id="rId2"/>
    <sheet name="BIS23" sheetId="2" r:id="rId3"/>
    <sheet name="BIS22" sheetId="6" r:id="rId4"/>
    <sheet name="Broj_dogovori23" sheetId="3" r:id="rId5"/>
    <sheet name="Broj_dogovori22" sheetId="7" r:id="rId6"/>
    <sheet name="Broj_steti23" sheetId="4" r:id="rId7"/>
    <sheet name="Broj_steti22" sheetId="8"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Gordana Minoska</author>
  </authors>
  <commentList>
    <comment ref="G29"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претходен период</t>
        </r>
      </text>
    </comment>
    <comment ref="G31"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претходен период</t>
        </r>
      </text>
    </comment>
  </commentList>
</comments>
</file>

<file path=xl/comments3.xml><?xml version="1.0" encoding="utf-8"?>
<comments xmlns="http://schemas.openxmlformats.org/spreadsheetml/2006/main">
  <authors>
    <author>Gordana Minoska</author>
  </authors>
  <commentList>
    <comment ref="G11"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3"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4"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9" authorId="0">
      <text>
        <r>
          <rPr>
            <b/>
            <sz val="9"/>
            <rFont val="Tahoma"/>
            <family val="2"/>
          </rPr>
          <t>Gordana Minoska:</t>
        </r>
        <r>
          <rPr>
            <sz val="9"/>
            <rFont val="Tahoma"/>
            <family val="2"/>
          </rPr>
          <t xml:space="preserve">
иносот се однесува на трошоци за штети</t>
        </r>
      </text>
    </comment>
  </commentList>
</comments>
</file>

<file path=xl/comments5.xml><?xml version="1.0" encoding="utf-8"?>
<comments xmlns="http://schemas.openxmlformats.org/spreadsheetml/2006/main">
  <authors>
    <author>Gordana Minoska</author>
  </authors>
  <commentList>
    <comment ref="G29"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првиот квартал на 2023</t>
        </r>
      </text>
    </comment>
  </commentList>
</comments>
</file>

<file path=xl/comments6.xml><?xml version="1.0" encoding="utf-8"?>
<comments xmlns="http://schemas.openxmlformats.org/spreadsheetml/2006/main">
  <authors>
    <author>Gordana Minoska</author>
  </authors>
  <commentList>
    <comment ref="G29"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првиот квартал на 2022</t>
        </r>
      </text>
    </comment>
  </commentList>
</comments>
</file>

<file path=xl/sharedStrings.xml><?xml version="1.0" encoding="utf-8"?>
<sst xmlns="http://schemas.openxmlformats.org/spreadsheetml/2006/main" count="616" uniqueCount="80">
  <si>
    <t xml:space="preserve"> незгода</t>
  </si>
  <si>
    <t>01</t>
  </si>
  <si>
    <t xml:space="preserve"> здравствено</t>
  </si>
  <si>
    <t>02</t>
  </si>
  <si>
    <t xml:space="preserve"> каско моторни возила</t>
  </si>
  <si>
    <t>03</t>
  </si>
  <si>
    <t xml:space="preserve"> каско шински возила</t>
  </si>
  <si>
    <t>04</t>
  </si>
  <si>
    <t xml:space="preserve"> каско воздухоплови</t>
  </si>
  <si>
    <t>05</t>
  </si>
  <si>
    <t xml:space="preserve"> каско пловни објекти</t>
  </si>
  <si>
    <t>06</t>
  </si>
  <si>
    <t xml:space="preserve"> карго</t>
  </si>
  <si>
    <t>07</t>
  </si>
  <si>
    <t xml:space="preserve"> имот од пожар и др.опасн.</t>
  </si>
  <si>
    <t>08</t>
  </si>
  <si>
    <t xml:space="preserve">  физички лица</t>
  </si>
  <si>
    <t>0801</t>
  </si>
  <si>
    <t xml:space="preserve">  правни лица</t>
  </si>
  <si>
    <t>0802</t>
  </si>
  <si>
    <t xml:space="preserve"> имот останато</t>
  </si>
  <si>
    <t>09</t>
  </si>
  <si>
    <t>0901</t>
  </si>
  <si>
    <t>0902</t>
  </si>
  <si>
    <t xml:space="preserve"> имот вкупно</t>
  </si>
  <si>
    <t>89</t>
  </si>
  <si>
    <t>8901</t>
  </si>
  <si>
    <t>8902</t>
  </si>
  <si>
    <t xml:space="preserve"> АО (вкупно)</t>
  </si>
  <si>
    <t>10</t>
  </si>
  <si>
    <t xml:space="preserve">  АО</t>
  </si>
  <si>
    <t>100</t>
  </si>
  <si>
    <t xml:space="preserve">   ЗАО</t>
  </si>
  <si>
    <t>1001</t>
  </si>
  <si>
    <t xml:space="preserve">   ЗК</t>
  </si>
  <si>
    <t>1002</t>
  </si>
  <si>
    <t xml:space="preserve">   ГР</t>
  </si>
  <si>
    <t>1003</t>
  </si>
  <si>
    <t xml:space="preserve">  одговорност на возачот</t>
  </si>
  <si>
    <t>1005</t>
  </si>
  <si>
    <t xml:space="preserve">  останати</t>
  </si>
  <si>
    <t>1099</t>
  </si>
  <si>
    <t xml:space="preserve"> одговорност воздухоплови</t>
  </si>
  <si>
    <t>11</t>
  </si>
  <si>
    <t xml:space="preserve"> одговорност пловни објекти</t>
  </si>
  <si>
    <t>12</t>
  </si>
  <si>
    <t xml:space="preserve"> општа одговорност</t>
  </si>
  <si>
    <t>13</t>
  </si>
  <si>
    <t xml:space="preserve"> кредити</t>
  </si>
  <si>
    <t>14</t>
  </si>
  <si>
    <t xml:space="preserve"> гаранции</t>
  </si>
  <si>
    <t>15</t>
  </si>
  <si>
    <t xml:space="preserve"> финансиски загуби</t>
  </si>
  <si>
    <t>16</t>
  </si>
  <si>
    <t xml:space="preserve"> правна заштита</t>
  </si>
  <si>
    <t>17</t>
  </si>
  <si>
    <t xml:space="preserve"> туристичка помош</t>
  </si>
  <si>
    <t>18</t>
  </si>
  <si>
    <t>Вкупно</t>
  </si>
  <si>
    <t>0000</t>
  </si>
  <si>
    <t>Кроација неживот</t>
  </si>
  <si>
    <t>Еуролинк</t>
  </si>
  <si>
    <t>Евроинс</t>
  </si>
  <si>
    <t>Граве неживот</t>
  </si>
  <si>
    <t>Македонија осигурување</t>
  </si>
  <si>
    <t>Сава</t>
  </si>
  <si>
    <t>Триглав</t>
  </si>
  <si>
    <t>Уника</t>
  </si>
  <si>
    <t>Винер</t>
  </si>
  <si>
    <t>Осигурителна Полиса</t>
  </si>
  <si>
    <t>Халк осигурување</t>
  </si>
  <si>
    <t>Вкупно неживот</t>
  </si>
  <si>
    <t>Бруто полисирана премија, во илјади денари, за периодот 1.6.2023 - 30.6.2023</t>
  </si>
  <si>
    <t>Бруто исплатени штети, во илјади денари, за периодот 1.6.2023 - 30.6.2023</t>
  </si>
  <si>
    <t>Бруто полисирана премија, во илјади денари, за периодот 1.6.2022 - 30.6.2022</t>
  </si>
  <si>
    <t>Бруто исплатени штети, во илјади денари, за периодот 1.6.2022 - 30.6.2022</t>
  </si>
  <si>
    <t>Број на склучени договори за периодот 1.6.2023 - 30.6.2023</t>
  </si>
  <si>
    <t>Број на склучени договори за периодот 1.6.2022 - 30.6.2022</t>
  </si>
  <si>
    <t>Број на ликвидирани штети за периодот 1.6.2023 - 30.6.2023</t>
  </si>
  <si>
    <t>Број на ликвидирани штети за периодот 1.6.2022 - 30.6.2022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</si>
</sst>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1"/>
      <name val="Calibri"/>
      <family val="2"/>
    </font>
    <font>
      <b/>
      <sz val="10"/>
      <name val="Calibri"/>
      <family val="2"/>
    </font>
    <font>
      <b/>
      <sz val="11"/>
      <color theme="1"/>
      <name val="Calibri"/>
      <family val="2"/>
      <scheme val="minor"/>
    </font>
    <font>
      <sz val="10"/>
      <name val="Calibri"/>
      <family val="2"/>
    </font>
    <font>
      <b/>
      <sz val="9"/>
      <name val="Tahoma"/>
      <family val="2"/>
    </font>
    <font>
      <sz val="9"/>
      <name val="Tahoma"/>
      <family val="2"/>
    </font>
    <font>
      <i/>
      <sz val="8"/>
      <name val="Calibri"/>
      <family val="2"/>
    </font>
    <font>
      <i/>
      <sz val="10"/>
      <name val="Calibri"/>
      <family val="2"/>
    </font>
    <font>
      <sz val="8"/>
      <name val="Calibri"/>
      <family val="2"/>
    </font>
    <font>
      <sz val="10"/>
      <color rgb="FFFF0000"/>
      <name val="Calibri"/>
      <family val="2"/>
    </font>
    <font>
      <b/>
      <sz val="8"/>
      <name val="Calibri"/>
      <family val="2"/>
    </font>
  </fonts>
  <fills count="5">
    <fill>
      <patternFill/>
    </fill>
    <fill>
      <patternFill patternType="gray125"/>
    </fill>
    <fill>
      <patternFill patternType="solid">
        <fgColor rgb="FFD6DCE4"/>
        <bgColor indexed="64"/>
      </patternFill>
    </fill>
    <fill>
      <patternFill patternType="solid">
        <fgColor rgb="FFF2F2F2"/>
        <bgColor indexed="64"/>
      </patternFill>
    </fill>
    <fill>
      <patternFill patternType="solid">
        <fgColor theme="0" tint="-0.1499900072813034"/>
        <bgColor indexed="64"/>
      </patternFill>
    </fill>
  </fills>
  <borders count="10">
    <border>
      <left/>
      <right/>
      <top/>
      <bottom/>
      <diagonal/>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hair"/>
    </border>
    <border>
      <left style="hair"/>
      <right style="thin"/>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30">
    <xf numFmtId="0" fontId="0" fillId="0" borderId="0" xfId="0"/>
    <xf numFmtId="0" fontId="3" fillId="2" borderId="1" xfId="20" applyFont="1" applyFill="1" applyBorder="1" applyAlignment="1">
      <alignment horizontal="left" vertical="center" wrapText="1"/>
      <protection/>
    </xf>
    <xf numFmtId="3" fontId="0" fillId="0" borderId="0" xfId="0" applyNumberFormat="1"/>
    <xf numFmtId="49" fontId="0" fillId="0" borderId="0" xfId="0" applyNumberFormat="1" applyAlignment="1">
      <alignment horizontal="center" vertical="center" wrapText="1"/>
    </xf>
    <xf numFmtId="49" fontId="3" fillId="2" borderId="2" xfId="20" applyNumberFormat="1" applyFont="1" applyFill="1" applyBorder="1" applyAlignment="1">
      <alignment horizontal="center" vertical="center" wrapText="1"/>
      <protection/>
    </xf>
    <xf numFmtId="49" fontId="3" fillId="2" borderId="3" xfId="20" applyNumberFormat="1" applyFont="1" applyFill="1" applyBorder="1" applyAlignment="1">
      <alignment horizontal="center" vertical="center" wrapText="1"/>
      <protection/>
    </xf>
    <xf numFmtId="0" fontId="3" fillId="2" borderId="4" xfId="20" applyFont="1" applyFill="1" applyBorder="1" applyAlignment="1">
      <alignment horizontal="left" vertical="center" wrapText="1"/>
      <protection/>
    </xf>
    <xf numFmtId="0" fontId="3" fillId="2" borderId="5" xfId="20" applyFont="1" applyFill="1" applyBorder="1" applyAlignment="1">
      <alignment horizontal="left" vertical="center" wrapText="1"/>
      <protection/>
    </xf>
    <xf numFmtId="0" fontId="3" fillId="2" borderId="6" xfId="20" applyFont="1" applyFill="1" applyBorder="1" applyAlignment="1">
      <alignment horizontal="left" vertical="center" wrapText="1"/>
      <protection/>
    </xf>
    <xf numFmtId="3" fontId="4" fillId="0" borderId="7" xfId="0" applyNumberFormat="1" applyFont="1" applyBorder="1"/>
    <xf numFmtId="0" fontId="4" fillId="0" borderId="0" xfId="0" applyFont="1"/>
    <xf numFmtId="49" fontId="4" fillId="0" borderId="3"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3" fontId="4" fillId="0" borderId="9" xfId="0" applyNumberFormat="1" applyFont="1" applyBorder="1"/>
    <xf numFmtId="49" fontId="0" fillId="0" borderId="8" xfId="0" applyNumberFormat="1" applyFont="1" applyBorder="1" applyAlignment="1">
      <alignment horizontal="center" vertical="center" wrapText="1"/>
    </xf>
    <xf numFmtId="3" fontId="0" fillId="0" borderId="9" xfId="0" applyNumberFormat="1" applyFont="1" applyBorder="1"/>
    <xf numFmtId="49" fontId="4" fillId="0" borderId="0" xfId="0" applyNumberFormat="1" applyFont="1" applyAlignment="1">
      <alignment horizontal="center" vertical="center" wrapText="1"/>
    </xf>
    <xf numFmtId="3" fontId="5" fillId="3" borderId="1" xfId="21" applyNumberFormat="1" applyFont="1" applyFill="1" applyBorder="1" applyAlignment="1">
      <alignment vertical="center" wrapText="1"/>
      <protection/>
    </xf>
    <xf numFmtId="3" fontId="5" fillId="3" borderId="1" xfId="0" applyNumberFormat="1" applyFont="1" applyFill="1" applyBorder="1" applyAlignment="1">
      <alignment vertical="center" wrapText="1"/>
    </xf>
    <xf numFmtId="3" fontId="5" fillId="3" borderId="1" xfId="20" applyNumberFormat="1" applyFont="1" applyFill="1" applyBorder="1" applyAlignment="1">
      <alignment vertical="center" wrapText="1"/>
      <protection/>
    </xf>
    <xf numFmtId="3" fontId="5" fillId="4" borderId="1" xfId="0" applyNumberFormat="1" applyFont="1" applyFill="1" applyBorder="1" applyAlignment="1">
      <alignment vertical="center" wrapText="1"/>
    </xf>
    <xf numFmtId="3" fontId="8" fillId="3" borderId="1" xfId="0" applyNumberFormat="1" applyFont="1" applyFill="1" applyBorder="1" applyAlignment="1">
      <alignment vertical="center" wrapText="1"/>
    </xf>
    <xf numFmtId="3" fontId="9" fillId="3" borderId="1" xfId="0" applyNumberFormat="1" applyFont="1" applyFill="1" applyBorder="1" applyAlignment="1">
      <alignment vertical="center" wrapText="1"/>
    </xf>
    <xf numFmtId="3" fontId="3" fillId="3" borderId="1" xfId="0" applyNumberFormat="1" applyFont="1" applyFill="1" applyBorder="1" applyAlignment="1">
      <alignment vertical="center" wrapText="1"/>
    </xf>
    <xf numFmtId="3" fontId="10" fillId="3" borderId="1" xfId="0" applyNumberFormat="1" applyFont="1" applyFill="1" applyBorder="1" applyAlignment="1">
      <alignment vertical="center" wrapText="1"/>
    </xf>
    <xf numFmtId="3" fontId="11" fillId="3" borderId="1" xfId="0" applyNumberFormat="1" applyFont="1" applyFill="1" applyBorder="1" applyAlignment="1">
      <alignment vertical="center" wrapText="1"/>
    </xf>
    <xf numFmtId="3" fontId="5"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CA94-8505-4B6B-818D-431E1E1F6BEF}">
  <dimension ref="A1:N34"/>
  <sheetViews>
    <sheetView zoomScale="80" zoomScaleNormal="80" workbookViewId="0" topLeftCell="A1">
      <selection activeCell="N19" sqref="N19"/>
    </sheetView>
  </sheetViews>
  <sheetFormatPr defaultColWidth="9.140625" defaultRowHeight="15"/>
  <cols>
    <col min="1" max="1" width="32.140625" style="0" customWidth="1"/>
    <col min="2" max="2" width="6.140625" style="0" customWidth="1"/>
    <col min="3" max="14" width="15.140625" style="2" customWidth="1"/>
  </cols>
  <sheetData>
    <row r="1" ht="15">
      <c r="A1" s="10" t="s">
        <v>72</v>
      </c>
    </row>
    <row r="2" spans="1:14" s="3" customFormat="1" ht="30">
      <c r="A2" s="4"/>
      <c r="B2" s="5"/>
      <c r="C2" s="11" t="s">
        <v>60</v>
      </c>
      <c r="D2" s="11" t="s">
        <v>61</v>
      </c>
      <c r="E2" s="11" t="s">
        <v>62</v>
      </c>
      <c r="F2" s="11" t="s">
        <v>63</v>
      </c>
      <c r="G2" s="11" t="s">
        <v>64</v>
      </c>
      <c r="H2" s="11" t="s">
        <v>65</v>
      </c>
      <c r="I2" s="11" t="s">
        <v>66</v>
      </c>
      <c r="J2" s="11" t="s">
        <v>67</v>
      </c>
      <c r="K2" s="11" t="s">
        <v>68</v>
      </c>
      <c r="L2" s="11" t="s">
        <v>69</v>
      </c>
      <c r="M2" s="11" t="s">
        <v>70</v>
      </c>
      <c r="N2" s="12" t="s">
        <v>71</v>
      </c>
    </row>
    <row r="3" spans="1:14" ht="15">
      <c r="A3" s="6" t="s">
        <v>0</v>
      </c>
      <c r="B3" s="1" t="s">
        <v>1</v>
      </c>
      <c r="C3" s="17">
        <v>7523</v>
      </c>
      <c r="D3" s="18">
        <v>7665</v>
      </c>
      <c r="E3" s="18">
        <v>2215</v>
      </c>
      <c r="F3" s="18">
        <v>1514.674</v>
      </c>
      <c r="G3" s="19">
        <v>5882.33</v>
      </c>
      <c r="H3" s="18">
        <v>7766.880000000001</v>
      </c>
      <c r="I3" s="18">
        <v>13264.893</v>
      </c>
      <c r="J3" s="18">
        <v>3005</v>
      </c>
      <c r="K3" s="18">
        <v>3287</v>
      </c>
      <c r="L3" s="18">
        <v>5161</v>
      </c>
      <c r="M3" s="26">
        <v>2918.529999999999</v>
      </c>
      <c r="N3" s="13">
        <f>SUM(C3:M3)</f>
        <v>60203.307</v>
      </c>
    </row>
    <row r="4" spans="1:14" ht="15">
      <c r="A4" s="6" t="s">
        <v>2</v>
      </c>
      <c r="B4" s="1" t="s">
        <v>3</v>
      </c>
      <c r="C4" s="17">
        <v>16847</v>
      </c>
      <c r="D4" s="18">
        <v>12215</v>
      </c>
      <c r="E4" s="18">
        <v>12064</v>
      </c>
      <c r="F4" s="18">
        <v>0</v>
      </c>
      <c r="G4" s="19">
        <v>26241.03</v>
      </c>
      <c r="H4" s="18">
        <v>18010.913000000004</v>
      </c>
      <c r="I4" s="18">
        <v>16761.087</v>
      </c>
      <c r="J4" s="18">
        <v>2194</v>
      </c>
      <c r="K4" s="18">
        <v>2031</v>
      </c>
      <c r="L4" s="18">
        <v>0</v>
      </c>
      <c r="M4" s="26">
        <v>3253.939999999995</v>
      </c>
      <c r="N4" s="13">
        <f aca="true" t="shared" si="0" ref="N4:N34">SUM(C4:M4)</f>
        <v>109617.97</v>
      </c>
    </row>
    <row r="5" spans="1:14" ht="15">
      <c r="A5" s="6" t="s">
        <v>4</v>
      </c>
      <c r="B5" s="1" t="s">
        <v>5</v>
      </c>
      <c r="C5" s="17">
        <v>8024</v>
      </c>
      <c r="D5" s="18">
        <v>9473</v>
      </c>
      <c r="E5" s="18">
        <v>6666</v>
      </c>
      <c r="F5" s="18">
        <v>1500.949</v>
      </c>
      <c r="G5" s="19">
        <v>4877.71</v>
      </c>
      <c r="H5" s="18">
        <v>21336.138000000006</v>
      </c>
      <c r="I5" s="18">
        <v>14070.603</v>
      </c>
      <c r="J5" s="18">
        <v>5606</v>
      </c>
      <c r="K5" s="18">
        <v>9829</v>
      </c>
      <c r="L5" s="18">
        <v>9208</v>
      </c>
      <c r="M5" s="26">
        <v>11794.169999999998</v>
      </c>
      <c r="N5" s="13">
        <f t="shared" si="0"/>
        <v>102385.57</v>
      </c>
    </row>
    <row r="6" spans="1:14" ht="15">
      <c r="A6" s="6" t="s">
        <v>6</v>
      </c>
      <c r="B6" s="1" t="s">
        <v>7</v>
      </c>
      <c r="C6" s="17">
        <v>0</v>
      </c>
      <c r="D6" s="18">
        <v>0</v>
      </c>
      <c r="E6" s="18">
        <v>0</v>
      </c>
      <c r="F6" s="18">
        <v>0</v>
      </c>
      <c r="G6" s="19">
        <v>0</v>
      </c>
      <c r="H6" s="18">
        <v>0</v>
      </c>
      <c r="I6" s="18"/>
      <c r="J6" s="25"/>
      <c r="K6" s="18">
        <v>0</v>
      </c>
      <c r="L6" s="18">
        <v>0</v>
      </c>
      <c r="M6" s="26">
        <v>0</v>
      </c>
      <c r="N6" s="13">
        <f t="shared" si="0"/>
        <v>0</v>
      </c>
    </row>
    <row r="7" spans="1:14" ht="15">
      <c r="A7" s="6" t="s">
        <v>8</v>
      </c>
      <c r="B7" s="1" t="s">
        <v>9</v>
      </c>
      <c r="C7" s="17">
        <v>0</v>
      </c>
      <c r="D7" s="18">
        <v>0</v>
      </c>
      <c r="E7" s="18">
        <v>0</v>
      </c>
      <c r="F7" s="18">
        <v>0</v>
      </c>
      <c r="G7" s="19">
        <v>0</v>
      </c>
      <c r="H7" s="18">
        <v>0</v>
      </c>
      <c r="I7" s="18">
        <v>1006.79</v>
      </c>
      <c r="J7" s="25"/>
      <c r="K7" s="18">
        <v>0</v>
      </c>
      <c r="L7" s="18">
        <v>502</v>
      </c>
      <c r="M7" s="26">
        <v>0</v>
      </c>
      <c r="N7" s="13">
        <f t="shared" si="0"/>
        <v>1508.79</v>
      </c>
    </row>
    <row r="8" spans="1:14" ht="15">
      <c r="A8" s="6" t="s">
        <v>10</v>
      </c>
      <c r="B8" s="1" t="s">
        <v>11</v>
      </c>
      <c r="C8" s="17">
        <v>0</v>
      </c>
      <c r="D8" s="18">
        <v>15</v>
      </c>
      <c r="E8" s="18">
        <v>0</v>
      </c>
      <c r="F8" s="18">
        <v>0</v>
      </c>
      <c r="G8" s="19">
        <v>0</v>
      </c>
      <c r="H8" s="18">
        <v>202.784</v>
      </c>
      <c r="I8" s="18">
        <v>13.284</v>
      </c>
      <c r="J8" s="25"/>
      <c r="K8" s="18">
        <v>86</v>
      </c>
      <c r="L8" s="18">
        <v>67</v>
      </c>
      <c r="M8" s="26">
        <v>0</v>
      </c>
      <c r="N8" s="13">
        <f t="shared" si="0"/>
        <v>384.068</v>
      </c>
    </row>
    <row r="9" spans="1:14" ht="15">
      <c r="A9" s="6" t="s">
        <v>12</v>
      </c>
      <c r="B9" s="1" t="s">
        <v>13</v>
      </c>
      <c r="C9" s="17">
        <v>62</v>
      </c>
      <c r="D9" s="18">
        <v>640</v>
      </c>
      <c r="E9" s="18">
        <v>1875</v>
      </c>
      <c r="F9" s="18">
        <v>0</v>
      </c>
      <c r="G9" s="19">
        <v>1224.98</v>
      </c>
      <c r="H9" s="18">
        <v>30.78800000000001</v>
      </c>
      <c r="I9" s="18">
        <v>-1791.157</v>
      </c>
      <c r="J9" s="18">
        <v>295</v>
      </c>
      <c r="K9" s="18">
        <v>135</v>
      </c>
      <c r="L9" s="18">
        <v>636.208</v>
      </c>
      <c r="M9" s="26">
        <v>139.94999999999982</v>
      </c>
      <c r="N9" s="13">
        <f t="shared" si="0"/>
        <v>3247.769</v>
      </c>
    </row>
    <row r="10" spans="1:14" ht="15">
      <c r="A10" s="6" t="s">
        <v>14</v>
      </c>
      <c r="B10" s="1" t="s">
        <v>15</v>
      </c>
      <c r="C10" s="17">
        <v>4337</v>
      </c>
      <c r="D10" s="18">
        <v>60690</v>
      </c>
      <c r="E10" s="18">
        <v>14866</v>
      </c>
      <c r="F10" s="18">
        <v>251.797</v>
      </c>
      <c r="G10" s="19">
        <v>24367.15</v>
      </c>
      <c r="H10" s="18">
        <v>8040.977999999994</v>
      </c>
      <c r="I10" s="18">
        <f aca="true" t="shared" si="1" ref="I10">I11+I12</f>
        <v>8412.669868676323</v>
      </c>
      <c r="J10" s="18">
        <f aca="true" t="shared" si="2" ref="J10">SUM(J11:J12)</f>
        <v>1238</v>
      </c>
      <c r="K10" s="18">
        <f>K11+K12</f>
        <v>1185</v>
      </c>
      <c r="L10" s="18">
        <v>2786</v>
      </c>
      <c r="M10" s="26">
        <f>SUM(M11:M12)</f>
        <v>9249.88</v>
      </c>
      <c r="N10" s="13">
        <f t="shared" si="0"/>
        <v>135424.47486867633</v>
      </c>
    </row>
    <row r="11" spans="1:14" ht="15">
      <c r="A11" s="6" t="s">
        <v>16</v>
      </c>
      <c r="B11" s="1" t="s">
        <v>17</v>
      </c>
      <c r="C11" s="17">
        <v>2786</v>
      </c>
      <c r="D11" s="18">
        <v>1347</v>
      </c>
      <c r="E11" s="18">
        <v>11838</v>
      </c>
      <c r="F11" s="18">
        <v>61.329</v>
      </c>
      <c r="G11" s="19">
        <v>953.32</v>
      </c>
      <c r="H11" s="18">
        <v>1985.5873999999994</v>
      </c>
      <c r="I11" s="18">
        <v>696.0669672014927</v>
      </c>
      <c r="J11" s="18">
        <v>446</v>
      </c>
      <c r="K11" s="21">
        <v>273</v>
      </c>
      <c r="L11" s="18">
        <v>817</v>
      </c>
      <c r="M11" s="26">
        <v>126.99000000000001</v>
      </c>
      <c r="N11" s="13">
        <f t="shared" si="0"/>
        <v>21330.293367201495</v>
      </c>
    </row>
    <row r="12" spans="1:14" ht="15">
      <c r="A12" s="6" t="s">
        <v>18</v>
      </c>
      <c r="B12" s="1" t="s">
        <v>19</v>
      </c>
      <c r="C12" s="17">
        <v>1551</v>
      </c>
      <c r="D12" s="18">
        <v>59343</v>
      </c>
      <c r="E12" s="18">
        <v>3028</v>
      </c>
      <c r="F12" s="18">
        <v>190.468</v>
      </c>
      <c r="G12" s="19">
        <v>23413.83</v>
      </c>
      <c r="H12" s="18">
        <v>6055.390599999997</v>
      </c>
      <c r="I12" s="18">
        <v>7716.60290147483</v>
      </c>
      <c r="J12" s="18">
        <v>792</v>
      </c>
      <c r="K12" s="21">
        <v>912</v>
      </c>
      <c r="L12" s="18">
        <v>1969</v>
      </c>
      <c r="M12" s="26">
        <v>9122.89</v>
      </c>
      <c r="N12" s="13">
        <f t="shared" si="0"/>
        <v>114094.18150147484</v>
      </c>
    </row>
    <row r="13" spans="1:14" ht="15">
      <c r="A13" s="6" t="s">
        <v>20</v>
      </c>
      <c r="B13" s="1" t="s">
        <v>21</v>
      </c>
      <c r="C13" s="17">
        <v>2634</v>
      </c>
      <c r="D13" s="18">
        <v>9507</v>
      </c>
      <c r="E13" s="18">
        <v>50803</v>
      </c>
      <c r="F13" s="18">
        <v>43.145</v>
      </c>
      <c r="G13" s="19">
        <v>34058.33</v>
      </c>
      <c r="H13" s="18">
        <v>12773.347230000007</v>
      </c>
      <c r="I13" s="18">
        <f aca="true" t="shared" si="3" ref="I13">I14+I15</f>
        <v>22360.19913132368</v>
      </c>
      <c r="J13" s="18">
        <f aca="true" t="shared" si="4" ref="J13">SUM(J14:J15)</f>
        <v>7040</v>
      </c>
      <c r="K13" s="18">
        <f>K14+K15</f>
        <v>20872</v>
      </c>
      <c r="L13" s="18">
        <v>1224.792</v>
      </c>
      <c r="M13" s="26">
        <f>SUM(M14:M15)</f>
        <v>9565.390000000001</v>
      </c>
      <c r="N13" s="13">
        <f t="shared" si="0"/>
        <v>170881.2033613237</v>
      </c>
    </row>
    <row r="14" spans="1:14" ht="15">
      <c r="A14" s="6" t="s">
        <v>16</v>
      </c>
      <c r="B14" s="1" t="s">
        <v>22</v>
      </c>
      <c r="C14" s="17">
        <v>869</v>
      </c>
      <c r="D14" s="18">
        <v>1592</v>
      </c>
      <c r="E14" s="18">
        <v>42661</v>
      </c>
      <c r="F14" s="18">
        <v>7.182</v>
      </c>
      <c r="G14" s="19">
        <v>1539.58</v>
      </c>
      <c r="H14" s="18">
        <v>5126.824829999998</v>
      </c>
      <c r="I14" s="18">
        <v>11317.166032798506</v>
      </c>
      <c r="J14" s="18">
        <v>173</v>
      </c>
      <c r="K14" s="21">
        <v>478</v>
      </c>
      <c r="L14" s="18">
        <v>150</v>
      </c>
      <c r="M14" s="26">
        <v>373.3799999999999</v>
      </c>
      <c r="N14" s="13">
        <f t="shared" si="0"/>
        <v>64287.132862798506</v>
      </c>
    </row>
    <row r="15" spans="1:14" ht="15">
      <c r="A15" s="6" t="s">
        <v>18</v>
      </c>
      <c r="B15" s="1" t="s">
        <v>23</v>
      </c>
      <c r="C15" s="17">
        <v>1765</v>
      </c>
      <c r="D15" s="18">
        <v>7916</v>
      </c>
      <c r="E15" s="18">
        <v>8142</v>
      </c>
      <c r="F15" s="18">
        <v>35.963</v>
      </c>
      <c r="G15" s="19">
        <v>32518.75</v>
      </c>
      <c r="H15" s="18">
        <v>7646.522400000002</v>
      </c>
      <c r="I15" s="18">
        <v>11043.033098525171</v>
      </c>
      <c r="J15" s="18">
        <v>6867</v>
      </c>
      <c r="K15" s="21">
        <v>20394</v>
      </c>
      <c r="L15" s="18">
        <v>1074.792</v>
      </c>
      <c r="M15" s="26">
        <v>9192.010000000002</v>
      </c>
      <c r="N15" s="13">
        <f t="shared" si="0"/>
        <v>106595.07049852517</v>
      </c>
    </row>
    <row r="16" spans="1:14" ht="15">
      <c r="A16" s="6" t="s">
        <v>24</v>
      </c>
      <c r="B16" s="1" t="s">
        <v>25</v>
      </c>
      <c r="C16" s="17">
        <v>6971</v>
      </c>
      <c r="D16" s="18">
        <f>D17+D18</f>
        <v>70198</v>
      </c>
      <c r="E16" s="18">
        <v>65669</v>
      </c>
      <c r="F16" s="18">
        <v>294.942</v>
      </c>
      <c r="G16" s="19">
        <v>58425.47</v>
      </c>
      <c r="H16" s="18">
        <v>20814.325230000002</v>
      </c>
      <c r="I16" s="18">
        <f aca="true" t="shared" si="5" ref="I16">I17+I18</f>
        <v>30772.869</v>
      </c>
      <c r="J16" s="18">
        <f aca="true" t="shared" si="6" ref="J16">SUM(J17:J18)</f>
        <v>8278</v>
      </c>
      <c r="K16" s="18">
        <f>K17+K18</f>
        <v>22057</v>
      </c>
      <c r="L16" s="18">
        <v>4010.792</v>
      </c>
      <c r="M16" s="26">
        <f>SUM(M17:M18)</f>
        <v>18815.27</v>
      </c>
      <c r="N16" s="13">
        <f t="shared" si="0"/>
        <v>306306.66823000007</v>
      </c>
    </row>
    <row r="17" spans="1:14" ht="15">
      <c r="A17" s="6" t="s">
        <v>16</v>
      </c>
      <c r="B17" s="1" t="s">
        <v>26</v>
      </c>
      <c r="C17" s="17">
        <v>3655</v>
      </c>
      <c r="D17" s="18">
        <f aca="true" t="shared" si="7" ref="D17:D18">D11+D14</f>
        <v>2939</v>
      </c>
      <c r="E17" s="18">
        <v>54499</v>
      </c>
      <c r="F17" s="18">
        <v>68.511</v>
      </c>
      <c r="G17" s="19">
        <v>2492.9</v>
      </c>
      <c r="H17" s="18">
        <v>7112.412230000002</v>
      </c>
      <c r="I17" s="18">
        <f aca="true" t="shared" si="8" ref="I17:I18">I11+I14</f>
        <v>12013.232999999998</v>
      </c>
      <c r="J17" s="18">
        <f aca="true" t="shared" si="9" ref="J17:J18">J11+J14</f>
        <v>619</v>
      </c>
      <c r="K17" s="22">
        <f>K11+K14</f>
        <v>751</v>
      </c>
      <c r="L17" s="18">
        <v>967</v>
      </c>
      <c r="M17" s="26">
        <f>M11+M14</f>
        <v>500.3699999999999</v>
      </c>
      <c r="N17" s="13">
        <f t="shared" si="0"/>
        <v>85617.42623</v>
      </c>
    </row>
    <row r="18" spans="1:14" ht="15">
      <c r="A18" s="6" t="s">
        <v>18</v>
      </c>
      <c r="B18" s="1" t="s">
        <v>27</v>
      </c>
      <c r="C18" s="17">
        <v>3316</v>
      </c>
      <c r="D18" s="18">
        <f t="shared" si="7"/>
        <v>67259</v>
      </c>
      <c r="E18" s="18">
        <v>11170</v>
      </c>
      <c r="F18" s="18">
        <v>226.43099999999998</v>
      </c>
      <c r="G18" s="19">
        <v>55932.57</v>
      </c>
      <c r="H18" s="18">
        <v>13701.913000000008</v>
      </c>
      <c r="I18" s="18">
        <f t="shared" si="8"/>
        <v>18759.636000000002</v>
      </c>
      <c r="J18" s="18">
        <f t="shared" si="9"/>
        <v>7659</v>
      </c>
      <c r="K18" s="22">
        <f>K12+K15</f>
        <v>21306</v>
      </c>
      <c r="L18" s="18">
        <v>3043.792</v>
      </c>
      <c r="M18" s="26">
        <f>M12+M15</f>
        <v>18314.9</v>
      </c>
      <c r="N18" s="13">
        <f t="shared" si="0"/>
        <v>220689.24199999997</v>
      </c>
    </row>
    <row r="19" spans="1:14" ht="15">
      <c r="A19" s="6" t="s">
        <v>28</v>
      </c>
      <c r="B19" s="1" t="s">
        <v>29</v>
      </c>
      <c r="C19" s="17">
        <v>51702</v>
      </c>
      <c r="D19" s="18">
        <f>D20+D24+D25</f>
        <v>41969</v>
      </c>
      <c r="E19" s="18">
        <v>45275</v>
      </c>
      <c r="F19" s="18">
        <v>45127.144</v>
      </c>
      <c r="G19" s="19">
        <v>27834.48</v>
      </c>
      <c r="H19" s="20">
        <f>H20+H24+H25</f>
        <v>50303.426999999996</v>
      </c>
      <c r="I19" s="18">
        <f aca="true" t="shared" si="10" ref="I19">I20+I24+I25</f>
        <v>44652.603</v>
      </c>
      <c r="J19" s="18">
        <f aca="true" t="shared" si="11" ref="J19">SUM(J20,J24:J25)</f>
        <v>73396</v>
      </c>
      <c r="K19" s="18">
        <f>SUM(K21:K25)</f>
        <v>74909</v>
      </c>
      <c r="L19" s="18">
        <v>46961</v>
      </c>
      <c r="M19" s="26">
        <f>M20+M24+M25</f>
        <v>38607.79000000001</v>
      </c>
      <c r="N19" s="13">
        <f t="shared" si="0"/>
        <v>540737.444</v>
      </c>
    </row>
    <row r="20" spans="1:14" ht="15">
      <c r="A20" s="6" t="s">
        <v>30</v>
      </c>
      <c r="B20" s="1" t="s">
        <v>31</v>
      </c>
      <c r="C20" s="17">
        <v>51207</v>
      </c>
      <c r="D20" s="18">
        <f>D21+D22+D23</f>
        <v>41969</v>
      </c>
      <c r="E20" s="18">
        <v>44356</v>
      </c>
      <c r="F20" s="18">
        <v>45127.144</v>
      </c>
      <c r="G20" s="19">
        <v>27695.53</v>
      </c>
      <c r="H20" s="20">
        <f aca="true" t="shared" si="12" ref="H20">H21+H22+H23</f>
        <v>48954.10999999999</v>
      </c>
      <c r="I20" s="18">
        <f aca="true" t="shared" si="13" ref="I20">I21+I22+I23</f>
        <v>43040.664000000004</v>
      </c>
      <c r="J20" s="18">
        <f aca="true" t="shared" si="14" ref="J20">SUM(J21:J23)</f>
        <v>73141</v>
      </c>
      <c r="K20" s="18">
        <f>K21+K22+K23</f>
        <v>74560</v>
      </c>
      <c r="L20" s="18">
        <v>46160</v>
      </c>
      <c r="M20" s="26">
        <f>SUM(M21:M23)</f>
        <v>37002.490000000005</v>
      </c>
      <c r="N20" s="13">
        <f t="shared" si="0"/>
        <v>533212.938</v>
      </c>
    </row>
    <row r="21" spans="1:14" ht="15">
      <c r="A21" s="6" t="s">
        <v>32</v>
      </c>
      <c r="B21" s="1" t="s">
        <v>33</v>
      </c>
      <c r="C21" s="17">
        <v>36597</v>
      </c>
      <c r="D21" s="18">
        <v>28218</v>
      </c>
      <c r="E21" s="18">
        <v>23586</v>
      </c>
      <c r="F21" s="18">
        <v>33963.492</v>
      </c>
      <c r="G21" s="19">
        <v>19337.99</v>
      </c>
      <c r="H21" s="18">
        <v>33225.369999999995</v>
      </c>
      <c r="I21" s="18">
        <v>28827.897</v>
      </c>
      <c r="J21" s="18">
        <v>53033</v>
      </c>
      <c r="K21" s="21">
        <v>54849</v>
      </c>
      <c r="L21" s="18">
        <v>33625</v>
      </c>
      <c r="M21" s="26">
        <v>26339.059999999998</v>
      </c>
      <c r="N21" s="13">
        <f t="shared" si="0"/>
        <v>371601.80899999995</v>
      </c>
    </row>
    <row r="22" spans="1:14" ht="15">
      <c r="A22" s="6" t="s">
        <v>34</v>
      </c>
      <c r="B22" s="1" t="s">
        <v>35</v>
      </c>
      <c r="C22" s="17">
        <v>14550</v>
      </c>
      <c r="D22" s="18">
        <v>13488</v>
      </c>
      <c r="E22" s="18">
        <v>9590</v>
      </c>
      <c r="F22" s="18">
        <v>10881.994</v>
      </c>
      <c r="G22" s="19">
        <v>7025.67</v>
      </c>
      <c r="H22" s="18">
        <v>14757.265000000003</v>
      </c>
      <c r="I22" s="18">
        <v>13909.524</v>
      </c>
      <c r="J22" s="18">
        <v>19706</v>
      </c>
      <c r="K22" s="21">
        <v>19318</v>
      </c>
      <c r="L22" s="18">
        <v>12488</v>
      </c>
      <c r="M22" s="26">
        <v>10212.02</v>
      </c>
      <c r="N22" s="13">
        <f t="shared" si="0"/>
        <v>145926.473</v>
      </c>
    </row>
    <row r="23" spans="1:14" ht="15">
      <c r="A23" s="6" t="s">
        <v>36</v>
      </c>
      <c r="B23" s="1" t="s">
        <v>37</v>
      </c>
      <c r="C23" s="17">
        <v>60</v>
      </c>
      <c r="D23" s="18">
        <v>263</v>
      </c>
      <c r="E23" s="18">
        <v>11180</v>
      </c>
      <c r="F23" s="18">
        <v>281.658</v>
      </c>
      <c r="G23" s="19">
        <v>1331.87</v>
      </c>
      <c r="H23" s="18">
        <v>971.4749999999999</v>
      </c>
      <c r="I23" s="18">
        <v>303.243</v>
      </c>
      <c r="J23" s="18">
        <v>402</v>
      </c>
      <c r="K23" s="21">
        <v>393</v>
      </c>
      <c r="L23" s="18">
        <v>47</v>
      </c>
      <c r="M23" s="26">
        <v>451.4100000000001</v>
      </c>
      <c r="N23" s="13">
        <f t="shared" si="0"/>
        <v>15684.655999999999</v>
      </c>
    </row>
    <row r="24" spans="1:14" ht="15">
      <c r="A24" s="6" t="s">
        <v>38</v>
      </c>
      <c r="B24" s="1" t="s">
        <v>39</v>
      </c>
      <c r="C24" s="17">
        <v>495</v>
      </c>
      <c r="D24" s="18">
        <v>0</v>
      </c>
      <c r="E24" s="18">
        <v>919</v>
      </c>
      <c r="F24" s="18">
        <v>0</v>
      </c>
      <c r="G24" s="19">
        <v>138.95</v>
      </c>
      <c r="H24" s="18">
        <v>1349.316999999999</v>
      </c>
      <c r="I24" s="18">
        <v>1611.939</v>
      </c>
      <c r="J24" s="18">
        <v>255</v>
      </c>
      <c r="K24" s="21">
        <v>349</v>
      </c>
      <c r="L24" s="18">
        <v>801</v>
      </c>
      <c r="M24" s="26">
        <v>1605.3000000000002</v>
      </c>
      <c r="N24" s="13">
        <f t="shared" si="0"/>
        <v>7524.505999999999</v>
      </c>
    </row>
    <row r="25" spans="1:14" ht="15">
      <c r="A25" s="6" t="s">
        <v>40</v>
      </c>
      <c r="B25" s="1" t="s">
        <v>41</v>
      </c>
      <c r="C25" s="17">
        <v>0</v>
      </c>
      <c r="D25" s="18">
        <v>0</v>
      </c>
      <c r="E25" s="18">
        <v>0</v>
      </c>
      <c r="F25" s="18">
        <v>0</v>
      </c>
      <c r="G25" s="19">
        <v>0</v>
      </c>
      <c r="H25" s="18">
        <v>0</v>
      </c>
      <c r="I25" s="18">
        <v>0</v>
      </c>
      <c r="J25" s="25"/>
      <c r="K25" s="21">
        <v>0</v>
      </c>
      <c r="L25" s="18">
        <v>0</v>
      </c>
      <c r="M25" s="26">
        <v>0</v>
      </c>
      <c r="N25" s="13">
        <f t="shared" si="0"/>
        <v>0</v>
      </c>
    </row>
    <row r="26" spans="1:14" ht="15">
      <c r="A26" s="6" t="s">
        <v>42</v>
      </c>
      <c r="B26" s="1" t="s">
        <v>43</v>
      </c>
      <c r="C26" s="17">
        <v>0</v>
      </c>
      <c r="D26" s="18">
        <v>0</v>
      </c>
      <c r="E26" s="18">
        <v>0</v>
      </c>
      <c r="F26" s="18">
        <v>0</v>
      </c>
      <c r="G26" s="19">
        <v>0</v>
      </c>
      <c r="H26" s="18">
        <v>0</v>
      </c>
      <c r="I26" s="18">
        <v>1068.665</v>
      </c>
      <c r="J26" s="25"/>
      <c r="K26" s="18">
        <v>109</v>
      </c>
      <c r="L26" s="18">
        <v>13</v>
      </c>
      <c r="M26" s="26">
        <v>0</v>
      </c>
      <c r="N26" s="13">
        <f t="shared" si="0"/>
        <v>1190.665</v>
      </c>
    </row>
    <row r="27" spans="1:14" ht="15">
      <c r="A27" s="6" t="s">
        <v>44</v>
      </c>
      <c r="B27" s="1" t="s">
        <v>45</v>
      </c>
      <c r="C27" s="17">
        <v>9</v>
      </c>
      <c r="D27" s="18">
        <v>66</v>
      </c>
      <c r="E27" s="18">
        <v>27</v>
      </c>
      <c r="F27" s="18">
        <v>0</v>
      </c>
      <c r="G27" s="19">
        <v>33.19</v>
      </c>
      <c r="H27" s="18">
        <v>282.582</v>
      </c>
      <c r="I27" s="18">
        <v>25.155</v>
      </c>
      <c r="J27" s="18">
        <v>105</v>
      </c>
      <c r="K27" s="18">
        <v>94</v>
      </c>
      <c r="L27" s="18">
        <v>104</v>
      </c>
      <c r="M27" s="26">
        <v>56.81999999999999</v>
      </c>
      <c r="N27" s="13">
        <f t="shared" si="0"/>
        <v>802.7470000000001</v>
      </c>
    </row>
    <row r="28" spans="1:14" ht="15">
      <c r="A28" s="6" t="s">
        <v>46</v>
      </c>
      <c r="B28" s="1" t="s">
        <v>47</v>
      </c>
      <c r="C28" s="17">
        <v>437</v>
      </c>
      <c r="D28" s="18">
        <v>17645</v>
      </c>
      <c r="E28" s="18">
        <v>468</v>
      </c>
      <c r="F28" s="18">
        <v>46</v>
      </c>
      <c r="G28" s="19">
        <v>3644.08</v>
      </c>
      <c r="H28" s="18">
        <v>963.0807399999994</v>
      </c>
      <c r="I28" s="18">
        <v>4483.448</v>
      </c>
      <c r="J28" s="18">
        <v>4142</v>
      </c>
      <c r="K28" s="18">
        <v>1375</v>
      </c>
      <c r="L28" s="18">
        <v>2845</v>
      </c>
      <c r="M28" s="26">
        <v>2510.420000000002</v>
      </c>
      <c r="N28" s="13">
        <f t="shared" si="0"/>
        <v>38559.028739999994</v>
      </c>
    </row>
    <row r="29" spans="1:14" ht="15">
      <c r="A29" s="6" t="s">
        <v>48</v>
      </c>
      <c r="B29" s="1" t="s">
        <v>49</v>
      </c>
      <c r="C29" s="17">
        <v>265</v>
      </c>
      <c r="D29" s="18">
        <v>0</v>
      </c>
      <c r="E29" s="18">
        <v>57</v>
      </c>
      <c r="F29" s="18">
        <v>0</v>
      </c>
      <c r="G29" s="19">
        <v>187.31</v>
      </c>
      <c r="H29" s="18">
        <v>4370.759</v>
      </c>
      <c r="I29" s="18">
        <v>2158.058</v>
      </c>
      <c r="J29" s="25"/>
      <c r="K29" s="18">
        <v>1675</v>
      </c>
      <c r="L29" s="18">
        <v>0</v>
      </c>
      <c r="M29" s="26">
        <v>83.07</v>
      </c>
      <c r="N29" s="13">
        <f t="shared" si="0"/>
        <v>8796.197</v>
      </c>
    </row>
    <row r="30" spans="1:14" ht="15">
      <c r="A30" s="6" t="s">
        <v>50</v>
      </c>
      <c r="B30" s="1" t="s">
        <v>51</v>
      </c>
      <c r="C30" s="17">
        <v>0</v>
      </c>
      <c r="D30" s="18">
        <v>0</v>
      </c>
      <c r="E30" s="18">
        <v>0</v>
      </c>
      <c r="F30" s="18">
        <v>0</v>
      </c>
      <c r="G30" s="19">
        <v>0</v>
      </c>
      <c r="H30" s="18">
        <v>0</v>
      </c>
      <c r="I30" s="18">
        <v>0</v>
      </c>
      <c r="J30" s="25"/>
      <c r="K30" s="18">
        <v>0</v>
      </c>
      <c r="L30" s="18">
        <v>0</v>
      </c>
      <c r="M30" s="26">
        <v>3.5999999999999943</v>
      </c>
      <c r="N30" s="13">
        <f t="shared" si="0"/>
        <v>3.5999999999999943</v>
      </c>
    </row>
    <row r="31" spans="1:14" ht="15">
      <c r="A31" s="6" t="s">
        <v>52</v>
      </c>
      <c r="B31" s="1" t="s">
        <v>53</v>
      </c>
      <c r="C31" s="17">
        <v>0</v>
      </c>
      <c r="D31" s="18">
        <v>33</v>
      </c>
      <c r="E31" s="18">
        <v>0</v>
      </c>
      <c r="F31" s="18">
        <v>0</v>
      </c>
      <c r="G31" s="19">
        <v>23.06</v>
      </c>
      <c r="H31" s="18">
        <v>316.94899999999996</v>
      </c>
      <c r="I31" s="18">
        <v>2231.107</v>
      </c>
      <c r="J31" s="18">
        <v>276</v>
      </c>
      <c r="K31" s="18">
        <v>0</v>
      </c>
      <c r="L31" s="18">
        <v>0</v>
      </c>
      <c r="M31" s="26">
        <v>565.14</v>
      </c>
      <c r="N31" s="13">
        <f t="shared" si="0"/>
        <v>3445.256</v>
      </c>
    </row>
    <row r="32" spans="1:14" ht="15">
      <c r="A32" s="6" t="s">
        <v>54</v>
      </c>
      <c r="B32" s="1" t="s">
        <v>55</v>
      </c>
      <c r="C32" s="17">
        <v>0</v>
      </c>
      <c r="D32" s="18">
        <v>0</v>
      </c>
      <c r="E32" s="18">
        <v>0</v>
      </c>
      <c r="F32" s="18">
        <v>0</v>
      </c>
      <c r="G32" s="19">
        <v>0</v>
      </c>
      <c r="H32" s="18">
        <v>0</v>
      </c>
      <c r="I32" s="18"/>
      <c r="J32" s="25"/>
      <c r="K32" s="18">
        <v>0</v>
      </c>
      <c r="L32" s="18">
        <v>0</v>
      </c>
      <c r="M32" s="26">
        <v>0</v>
      </c>
      <c r="N32" s="13">
        <f t="shared" si="0"/>
        <v>0</v>
      </c>
    </row>
    <row r="33" spans="1:14" ht="15">
      <c r="A33" s="6" t="s">
        <v>56</v>
      </c>
      <c r="B33" s="1" t="s">
        <v>57</v>
      </c>
      <c r="C33" s="17">
        <v>3670</v>
      </c>
      <c r="D33" s="18">
        <v>6866</v>
      </c>
      <c r="E33" s="18">
        <v>1431</v>
      </c>
      <c r="F33" s="18">
        <v>571</v>
      </c>
      <c r="G33" s="19">
        <v>1490.77</v>
      </c>
      <c r="H33" s="18">
        <v>6905.376000000002</v>
      </c>
      <c r="I33" s="18">
        <v>7464.353</v>
      </c>
      <c r="J33" s="18">
        <v>2458</v>
      </c>
      <c r="K33" s="18">
        <v>2358</v>
      </c>
      <c r="L33" s="18">
        <v>3495</v>
      </c>
      <c r="M33" s="26">
        <v>2556.39</v>
      </c>
      <c r="N33" s="13">
        <f t="shared" si="0"/>
        <v>39265.888999999996</v>
      </c>
    </row>
    <row r="34" spans="1:14" ht="15">
      <c r="A34" s="7" t="s">
        <v>58</v>
      </c>
      <c r="B34" s="8" t="s">
        <v>59</v>
      </c>
      <c r="C34" s="17">
        <v>95510</v>
      </c>
      <c r="D34" s="18">
        <v>166785</v>
      </c>
      <c r="E34" s="18">
        <v>135747</v>
      </c>
      <c r="F34" s="18">
        <v>49054.709</v>
      </c>
      <c r="G34" s="19">
        <v>129864.42</v>
      </c>
      <c r="H34" s="18">
        <v>131303.81897000002</v>
      </c>
      <c r="I34" s="18">
        <f>I3+I5+I4+I6+I7+I8+I9+I16+I19+I26+I27+I28+I29+I30+I32+I31+I33</f>
        <v>136181.758</v>
      </c>
      <c r="J34" s="23">
        <f>SUM(J3:J10,J13,J19,J26:J33)</f>
        <v>99755</v>
      </c>
      <c r="K34" s="23">
        <f>SUM(K3:K10)+K13+K19+SUM(K26:K33)</f>
        <v>117945</v>
      </c>
      <c r="L34" s="18">
        <v>73003</v>
      </c>
      <c r="M34" s="27">
        <f>SUM(M3:M9)+M16+M19+SUM(M26:M33)</f>
        <v>81305.09</v>
      </c>
      <c r="N34" s="9">
        <f t="shared" si="0"/>
        <v>1216454.79597</v>
      </c>
    </row>
  </sheetData>
  <printOptions/>
  <pageMargins left="0.7086614173228347" right="0.7086614173228347" top="0.7480314960629921" bottom="0.7480314960629921" header="0.31496062992125984" footer="0.31496062992125984"/>
  <pageSetup horizontalDpi="600" verticalDpi="600" orientation="landscape" paperSize="9" scale="5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0777-021A-4C51-8633-10BFA8E17C9A}">
  <dimension ref="A1:N34"/>
  <sheetViews>
    <sheetView zoomScale="90" zoomScaleNormal="90" workbookViewId="0" topLeftCell="A1">
      <selection activeCell="H3" sqref="H3:H34"/>
    </sheetView>
  </sheetViews>
  <sheetFormatPr defaultColWidth="9.140625" defaultRowHeight="15"/>
  <cols>
    <col min="1" max="1" width="32.140625" style="0" customWidth="1"/>
    <col min="2" max="2" width="6.140625" style="0" customWidth="1"/>
    <col min="3" max="14" width="15.140625" style="2" customWidth="1"/>
  </cols>
  <sheetData>
    <row r="1" ht="15">
      <c r="A1" s="10" t="s">
        <v>74</v>
      </c>
    </row>
    <row r="2" spans="1:14" s="16" customFormat="1" ht="30">
      <c r="A2" s="4"/>
      <c r="B2" s="5"/>
      <c r="C2" s="11" t="s">
        <v>60</v>
      </c>
      <c r="D2" s="11" t="s">
        <v>61</v>
      </c>
      <c r="E2" s="11" t="s">
        <v>62</v>
      </c>
      <c r="F2" s="11" t="s">
        <v>63</v>
      </c>
      <c r="G2" s="11" t="s">
        <v>64</v>
      </c>
      <c r="H2" s="11" t="s">
        <v>65</v>
      </c>
      <c r="I2" s="11" t="s">
        <v>66</v>
      </c>
      <c r="J2" s="11" t="s">
        <v>67</v>
      </c>
      <c r="K2" s="11" t="s">
        <v>68</v>
      </c>
      <c r="L2" s="11" t="s">
        <v>69</v>
      </c>
      <c r="M2" s="11" t="s">
        <v>70</v>
      </c>
      <c r="N2" s="12" t="s">
        <v>71</v>
      </c>
    </row>
    <row r="3" spans="1:14" ht="15">
      <c r="A3" s="6" t="s">
        <v>0</v>
      </c>
      <c r="B3" s="1" t="s">
        <v>1</v>
      </c>
      <c r="C3" s="18">
        <v>11880</v>
      </c>
      <c r="D3" s="18">
        <v>10186</v>
      </c>
      <c r="E3" s="18">
        <v>2049</v>
      </c>
      <c r="F3" s="18">
        <v>2054.091</v>
      </c>
      <c r="G3" s="19">
        <v>5366.810000000001</v>
      </c>
      <c r="H3" s="20">
        <v>6097.012999999997</v>
      </c>
      <c r="I3" s="18">
        <v>13545.276</v>
      </c>
      <c r="J3" s="18">
        <v>2575</v>
      </c>
      <c r="K3" s="18">
        <v>3055</v>
      </c>
      <c r="L3" s="18">
        <v>3568</v>
      </c>
      <c r="M3" s="26">
        <v>3965.6499999999996</v>
      </c>
      <c r="N3" s="13">
        <f>SUM(C3:M3)</f>
        <v>64341.84</v>
      </c>
    </row>
    <row r="4" spans="1:14" ht="15">
      <c r="A4" s="6" t="s">
        <v>2</v>
      </c>
      <c r="B4" s="1" t="s">
        <v>3</v>
      </c>
      <c r="C4" s="18">
        <v>9827</v>
      </c>
      <c r="D4" s="18">
        <v>16717</v>
      </c>
      <c r="E4" s="18">
        <v>5178</v>
      </c>
      <c r="F4" s="18">
        <v>0</v>
      </c>
      <c r="G4" s="19">
        <v>3667.95</v>
      </c>
      <c r="H4" s="20">
        <v>3490.855999999998</v>
      </c>
      <c r="I4" s="18">
        <v>7276.741</v>
      </c>
      <c r="J4" s="18">
        <v>1573</v>
      </c>
      <c r="K4" s="18">
        <v>26</v>
      </c>
      <c r="L4" s="18">
        <v>0</v>
      </c>
      <c r="M4" s="26">
        <v>3910.510000000002</v>
      </c>
      <c r="N4" s="13">
        <f aca="true" t="shared" si="0" ref="N4:N34">SUM(C4:M4)</f>
        <v>51667.057</v>
      </c>
    </row>
    <row r="5" spans="1:14" ht="15">
      <c r="A5" s="6" t="s">
        <v>4</v>
      </c>
      <c r="B5" s="1" t="s">
        <v>5</v>
      </c>
      <c r="C5" s="18">
        <v>6591</v>
      </c>
      <c r="D5" s="18">
        <v>8805</v>
      </c>
      <c r="E5" s="18">
        <v>4457</v>
      </c>
      <c r="F5" s="18">
        <v>931.208</v>
      </c>
      <c r="G5" s="19">
        <v>3226.4900000000016</v>
      </c>
      <c r="H5" s="20">
        <v>20089.153000000006</v>
      </c>
      <c r="I5" s="18">
        <v>21782.788</v>
      </c>
      <c r="J5" s="18">
        <v>5763</v>
      </c>
      <c r="K5" s="18">
        <v>11818</v>
      </c>
      <c r="L5" s="18">
        <v>10122</v>
      </c>
      <c r="M5" s="26">
        <v>6371.0999999999985</v>
      </c>
      <c r="N5" s="13">
        <f t="shared" si="0"/>
        <v>99956.739</v>
      </c>
    </row>
    <row r="6" spans="1:14" ht="15">
      <c r="A6" s="6" t="s">
        <v>6</v>
      </c>
      <c r="B6" s="1" t="s">
        <v>7</v>
      </c>
      <c r="C6" s="18">
        <v>0</v>
      </c>
      <c r="D6" s="18">
        <v>0</v>
      </c>
      <c r="E6" s="18">
        <v>0</v>
      </c>
      <c r="F6" s="18">
        <v>0</v>
      </c>
      <c r="G6" s="19">
        <v>0</v>
      </c>
      <c r="H6" s="20">
        <v>0</v>
      </c>
      <c r="I6" s="18"/>
      <c r="J6" s="25"/>
      <c r="K6" s="18">
        <v>0</v>
      </c>
      <c r="L6" s="18">
        <v>0</v>
      </c>
      <c r="M6" s="26">
        <v>0</v>
      </c>
      <c r="N6" s="13">
        <f t="shared" si="0"/>
        <v>0</v>
      </c>
    </row>
    <row r="7" spans="1:14" ht="15">
      <c r="A7" s="6" t="s">
        <v>8</v>
      </c>
      <c r="B7" s="1" t="s">
        <v>9</v>
      </c>
      <c r="C7" s="18">
        <v>0</v>
      </c>
      <c r="D7" s="18">
        <v>0</v>
      </c>
      <c r="E7" s="18">
        <v>0</v>
      </c>
      <c r="F7" s="18">
        <v>0</v>
      </c>
      <c r="G7" s="19">
        <v>0</v>
      </c>
      <c r="H7" s="20">
        <v>0</v>
      </c>
      <c r="I7" s="18"/>
      <c r="J7" s="25"/>
      <c r="K7" s="18">
        <v>0</v>
      </c>
      <c r="L7" s="18">
        <v>0</v>
      </c>
      <c r="M7" s="26">
        <v>0.32999999999992724</v>
      </c>
      <c r="N7" s="13">
        <f t="shared" si="0"/>
        <v>0.32999999999992724</v>
      </c>
    </row>
    <row r="8" spans="1:14" ht="15">
      <c r="A8" s="6" t="s">
        <v>10</v>
      </c>
      <c r="B8" s="1" t="s">
        <v>11</v>
      </c>
      <c r="C8" s="18">
        <v>0</v>
      </c>
      <c r="D8" s="18">
        <v>24</v>
      </c>
      <c r="E8" s="18">
        <v>0</v>
      </c>
      <c r="F8" s="18">
        <v>0</v>
      </c>
      <c r="G8" s="19">
        <v>0</v>
      </c>
      <c r="H8" s="20">
        <v>80.42399999999998</v>
      </c>
      <c r="I8" s="18"/>
      <c r="J8" s="18">
        <v>8</v>
      </c>
      <c r="K8" s="18">
        <v>0</v>
      </c>
      <c r="L8" s="18">
        <v>100</v>
      </c>
      <c r="M8" s="26">
        <v>0.29999999999999716</v>
      </c>
      <c r="N8" s="13">
        <f t="shared" si="0"/>
        <v>212.724</v>
      </c>
    </row>
    <row r="9" spans="1:14" ht="15">
      <c r="A9" s="6" t="s">
        <v>12</v>
      </c>
      <c r="B9" s="1" t="s">
        <v>13</v>
      </c>
      <c r="C9" s="18">
        <v>198</v>
      </c>
      <c r="D9" s="18">
        <v>366</v>
      </c>
      <c r="E9" s="18">
        <v>2566</v>
      </c>
      <c r="F9" s="18">
        <v>0</v>
      </c>
      <c r="G9" s="19">
        <v>1271.5599999999995</v>
      </c>
      <c r="H9" s="20">
        <v>1048.4389999999999</v>
      </c>
      <c r="I9" s="18">
        <v>4664.532</v>
      </c>
      <c r="J9" s="18">
        <v>971</v>
      </c>
      <c r="K9" s="18">
        <v>32</v>
      </c>
      <c r="L9" s="18">
        <v>230.347</v>
      </c>
      <c r="M9" s="26">
        <v>49.65000000000009</v>
      </c>
      <c r="N9" s="13">
        <f t="shared" si="0"/>
        <v>11397.527999999998</v>
      </c>
    </row>
    <row r="10" spans="1:14" ht="15">
      <c r="A10" s="6" t="s">
        <v>14</v>
      </c>
      <c r="B10" s="1" t="s">
        <v>15</v>
      </c>
      <c r="C10" s="18">
        <v>4582</v>
      </c>
      <c r="D10" s="18">
        <v>46661</v>
      </c>
      <c r="E10" s="18">
        <v>11882</v>
      </c>
      <c r="F10" s="18">
        <v>209.083</v>
      </c>
      <c r="G10" s="19">
        <v>8834.190000000002</v>
      </c>
      <c r="H10" s="20">
        <v>6597.699409999996</v>
      </c>
      <c r="I10" s="18">
        <f aca="true" t="shared" si="1" ref="I10">I11+I12</f>
        <v>19538.736640000003</v>
      </c>
      <c r="J10" s="18">
        <f aca="true" t="shared" si="2" ref="J10">SUM(J11:J12)</f>
        <v>1646</v>
      </c>
      <c r="K10" s="18">
        <f>K11+K12</f>
        <v>1496</v>
      </c>
      <c r="L10" s="18">
        <v>2992</v>
      </c>
      <c r="M10" s="26">
        <f>SUM(M11:M12)</f>
        <v>5281.506666666668</v>
      </c>
      <c r="N10" s="13">
        <f t="shared" si="0"/>
        <v>109720.21571666667</v>
      </c>
    </row>
    <row r="11" spans="1:14" ht="15">
      <c r="A11" s="6" t="s">
        <v>16</v>
      </c>
      <c r="B11" s="1" t="s">
        <v>17</v>
      </c>
      <c r="C11" s="18">
        <v>2920</v>
      </c>
      <c r="D11" s="18">
        <v>846</v>
      </c>
      <c r="E11" s="18">
        <v>8721</v>
      </c>
      <c r="F11" s="18">
        <v>0</v>
      </c>
      <c r="G11" s="19">
        <v>733.0299999999997</v>
      </c>
      <c r="H11" s="18">
        <v>1641.600849999999</v>
      </c>
      <c r="I11" s="18">
        <v>1007.596</v>
      </c>
      <c r="J11" s="18">
        <v>471</v>
      </c>
      <c r="K11" s="21">
        <v>218</v>
      </c>
      <c r="L11" s="18">
        <v>862</v>
      </c>
      <c r="M11" s="26">
        <v>245.51000000000022</v>
      </c>
      <c r="N11" s="13">
        <f t="shared" si="0"/>
        <v>17665.73685</v>
      </c>
    </row>
    <row r="12" spans="1:14" ht="15">
      <c r="A12" s="6" t="s">
        <v>18</v>
      </c>
      <c r="B12" s="1" t="s">
        <v>19</v>
      </c>
      <c r="C12" s="18">
        <v>1662</v>
      </c>
      <c r="D12" s="18">
        <v>45815</v>
      </c>
      <c r="E12" s="18">
        <v>3161</v>
      </c>
      <c r="F12" s="18">
        <v>209.083</v>
      </c>
      <c r="G12" s="19">
        <v>8101.1600000000035</v>
      </c>
      <c r="H12" s="18">
        <v>4956.0985599999985</v>
      </c>
      <c r="I12" s="18">
        <v>18531.14064</v>
      </c>
      <c r="J12" s="18">
        <v>1175</v>
      </c>
      <c r="K12" s="21">
        <v>1278</v>
      </c>
      <c r="L12" s="18">
        <v>2130</v>
      </c>
      <c r="M12" s="26">
        <v>5035.996666666668</v>
      </c>
      <c r="N12" s="13">
        <f t="shared" si="0"/>
        <v>92054.47886666667</v>
      </c>
    </row>
    <row r="13" spans="1:14" ht="15">
      <c r="A13" s="6" t="s">
        <v>20</v>
      </c>
      <c r="B13" s="1" t="s">
        <v>21</v>
      </c>
      <c r="C13" s="18">
        <v>2004</v>
      </c>
      <c r="D13" s="18">
        <v>3103</v>
      </c>
      <c r="E13" s="18">
        <v>38869</v>
      </c>
      <c r="F13" s="18">
        <v>256.41200000000003</v>
      </c>
      <c r="G13" s="19">
        <v>12443.660000000003</v>
      </c>
      <c r="H13" s="20">
        <f>H14+H15</f>
        <v>9037.884959999996</v>
      </c>
      <c r="I13" s="18">
        <f aca="true" t="shared" si="3" ref="I13">I14+I15</f>
        <v>52383.920928</v>
      </c>
      <c r="J13" s="18">
        <f aca="true" t="shared" si="4" ref="J13">SUM(J14:J15)</f>
        <v>1436</v>
      </c>
      <c r="K13" s="18">
        <f>K14+K15</f>
        <v>8870</v>
      </c>
      <c r="L13" s="18">
        <v>2324.6530000000002</v>
      </c>
      <c r="M13" s="26">
        <f>SUM(M14:M15)</f>
        <v>5736.193333333334</v>
      </c>
      <c r="N13" s="13">
        <f t="shared" si="0"/>
        <v>136464.72422133334</v>
      </c>
    </row>
    <row r="14" spans="1:14" ht="15">
      <c r="A14" s="6" t="s">
        <v>16</v>
      </c>
      <c r="B14" s="1" t="s">
        <v>22</v>
      </c>
      <c r="C14" s="18">
        <v>782</v>
      </c>
      <c r="D14" s="18">
        <v>1361</v>
      </c>
      <c r="E14" s="18">
        <v>31228</v>
      </c>
      <c r="F14" s="18">
        <v>175.661</v>
      </c>
      <c r="G14" s="19">
        <v>1253.5500000000002</v>
      </c>
      <c r="H14" s="18">
        <v>4412.336810000001</v>
      </c>
      <c r="I14" s="18">
        <v>9736.806568</v>
      </c>
      <c r="J14" s="18">
        <v>140</v>
      </c>
      <c r="K14" s="21">
        <v>374</v>
      </c>
      <c r="L14" s="18">
        <v>136</v>
      </c>
      <c r="M14" s="26">
        <v>71.53999999999996</v>
      </c>
      <c r="N14" s="13">
        <f t="shared" si="0"/>
        <v>49670.894378000005</v>
      </c>
    </row>
    <row r="15" spans="1:14" ht="15">
      <c r="A15" s="6" t="s">
        <v>18</v>
      </c>
      <c r="B15" s="1" t="s">
        <v>23</v>
      </c>
      <c r="C15" s="18">
        <v>1222</v>
      </c>
      <c r="D15" s="18">
        <v>1742</v>
      </c>
      <c r="E15" s="18">
        <v>7641</v>
      </c>
      <c r="F15" s="18">
        <v>80.751</v>
      </c>
      <c r="G15" s="19">
        <v>11190.109999999986</v>
      </c>
      <c r="H15" s="18">
        <v>4625.548149999994</v>
      </c>
      <c r="I15" s="18">
        <v>42647.11436</v>
      </c>
      <c r="J15" s="18">
        <v>1296</v>
      </c>
      <c r="K15" s="21">
        <v>8496</v>
      </c>
      <c r="L15" s="18">
        <v>2188.6530000000002</v>
      </c>
      <c r="M15" s="26">
        <v>5664.653333333334</v>
      </c>
      <c r="N15" s="13">
        <f t="shared" si="0"/>
        <v>86793.82984333333</v>
      </c>
    </row>
    <row r="16" spans="1:14" ht="15">
      <c r="A16" s="6" t="s">
        <v>24</v>
      </c>
      <c r="B16" s="1" t="s">
        <v>25</v>
      </c>
      <c r="C16" s="18">
        <v>6586</v>
      </c>
      <c r="D16" s="18">
        <f>D17+D18</f>
        <v>49764</v>
      </c>
      <c r="E16" s="18">
        <v>50751</v>
      </c>
      <c r="F16" s="18">
        <v>465.495</v>
      </c>
      <c r="G16" s="19">
        <v>21277.859999999986</v>
      </c>
      <c r="H16" s="20">
        <v>15634.584370000011</v>
      </c>
      <c r="I16" s="18">
        <f aca="true" t="shared" si="5" ref="I16">I17+I18</f>
        <v>71922.65756800001</v>
      </c>
      <c r="J16" s="18">
        <f aca="true" t="shared" si="6" ref="J16">SUM(J17:J18)</f>
        <v>3082</v>
      </c>
      <c r="K16" s="18">
        <f>K17+K18</f>
        <v>10366</v>
      </c>
      <c r="L16" s="18">
        <v>5316.653</v>
      </c>
      <c r="M16" s="26">
        <f>SUM(M17:M18)</f>
        <v>11017.7</v>
      </c>
      <c r="N16" s="13">
        <f t="shared" si="0"/>
        <v>246183.949938</v>
      </c>
    </row>
    <row r="17" spans="1:14" ht="15">
      <c r="A17" s="6" t="s">
        <v>16</v>
      </c>
      <c r="B17" s="1" t="s">
        <v>26</v>
      </c>
      <c r="C17" s="18">
        <v>3702</v>
      </c>
      <c r="D17" s="18">
        <f aca="true" t="shared" si="7" ref="D17:D18">D11+D14</f>
        <v>2207</v>
      </c>
      <c r="E17" s="18">
        <v>39949</v>
      </c>
      <c r="F17" s="18">
        <v>175.661</v>
      </c>
      <c r="G17" s="19">
        <v>1986.5900000000001</v>
      </c>
      <c r="H17" s="18">
        <v>6053.93766</v>
      </c>
      <c r="I17" s="18">
        <f aca="true" t="shared" si="8" ref="I17:I18">I11+I14</f>
        <v>10744.402568</v>
      </c>
      <c r="J17" s="18">
        <f>J11+J14</f>
        <v>611</v>
      </c>
      <c r="K17" s="22">
        <f>K11+K14</f>
        <v>592</v>
      </c>
      <c r="L17" s="18">
        <v>998</v>
      </c>
      <c r="M17" s="26">
        <f>M11+M14</f>
        <v>317.0500000000002</v>
      </c>
      <c r="N17" s="13">
        <f t="shared" si="0"/>
        <v>67336.64122800001</v>
      </c>
    </row>
    <row r="18" spans="1:14" ht="15">
      <c r="A18" s="6" t="s">
        <v>18</v>
      </c>
      <c r="B18" s="1" t="s">
        <v>27</v>
      </c>
      <c r="C18" s="18">
        <v>2884</v>
      </c>
      <c r="D18" s="18">
        <f t="shared" si="7"/>
        <v>47557</v>
      </c>
      <c r="E18" s="18">
        <v>10802</v>
      </c>
      <c r="F18" s="18">
        <v>289.834</v>
      </c>
      <c r="G18" s="19">
        <v>19291.27000000002</v>
      </c>
      <c r="H18" s="18">
        <v>9580.64670999999</v>
      </c>
      <c r="I18" s="18">
        <f t="shared" si="8"/>
        <v>61178.255000000005</v>
      </c>
      <c r="J18" s="18">
        <f>J12+J15</f>
        <v>2471</v>
      </c>
      <c r="K18" s="22">
        <f>K12+K15</f>
        <v>9774</v>
      </c>
      <c r="L18" s="18">
        <v>4318.653</v>
      </c>
      <c r="M18" s="26">
        <f>M12+M15</f>
        <v>10700.650000000001</v>
      </c>
      <c r="N18" s="13">
        <f t="shared" si="0"/>
        <v>178847.30870999998</v>
      </c>
    </row>
    <row r="19" spans="1:14" ht="15">
      <c r="A19" s="6" t="s">
        <v>28</v>
      </c>
      <c r="B19" s="1" t="s">
        <v>29</v>
      </c>
      <c r="C19" s="18">
        <v>51761</v>
      </c>
      <c r="D19" s="18">
        <f>D20+D24+D25</f>
        <v>40827</v>
      </c>
      <c r="E19" s="18">
        <v>50500</v>
      </c>
      <c r="F19" s="18">
        <v>29550.383990000002</v>
      </c>
      <c r="G19" s="19">
        <v>28839.690000000002</v>
      </c>
      <c r="H19" s="20">
        <f aca="true" t="shared" si="9" ref="H19">H20+H24+H25</f>
        <v>50721.986</v>
      </c>
      <c r="I19" s="18">
        <f aca="true" t="shared" si="10" ref="I19">I20+I24+I25</f>
        <v>58788.263</v>
      </c>
      <c r="J19" s="18">
        <f aca="true" t="shared" si="11" ref="J19">SUM(J20,J24:J25)</f>
        <v>65282</v>
      </c>
      <c r="K19" s="18">
        <f>SUM(K21:K25)</f>
        <v>62553</v>
      </c>
      <c r="L19" s="18">
        <v>47322</v>
      </c>
      <c r="M19" s="26">
        <f>M20+M24+M25</f>
        <v>37955.90000000001</v>
      </c>
      <c r="N19" s="13">
        <f t="shared" si="0"/>
        <v>524101.22299000004</v>
      </c>
    </row>
    <row r="20" spans="1:14" ht="15">
      <c r="A20" s="6" t="s">
        <v>30</v>
      </c>
      <c r="B20" s="1" t="s">
        <v>31</v>
      </c>
      <c r="C20" s="18">
        <v>51262</v>
      </c>
      <c r="D20" s="18">
        <f>D21+D22+D23</f>
        <v>40827</v>
      </c>
      <c r="E20" s="18">
        <v>49694</v>
      </c>
      <c r="F20" s="18">
        <v>29550.383990000002</v>
      </c>
      <c r="G20" s="19">
        <v>28231.979999999996</v>
      </c>
      <c r="H20" s="20">
        <f aca="true" t="shared" si="12" ref="H20">H21+H22+H23</f>
        <v>49656.56</v>
      </c>
      <c r="I20" s="18">
        <f aca="true" t="shared" si="13" ref="I20">I21+I22+I23</f>
        <v>56706.409</v>
      </c>
      <c r="J20" s="18">
        <f aca="true" t="shared" si="14" ref="J20">SUM(J21:J23)</f>
        <v>64524</v>
      </c>
      <c r="K20" s="18">
        <f>K21+K22+K23</f>
        <v>62153</v>
      </c>
      <c r="L20" s="18">
        <v>45676</v>
      </c>
      <c r="M20" s="26">
        <f>SUM(M21:M23)</f>
        <v>36880.07000000001</v>
      </c>
      <c r="N20" s="13">
        <f t="shared" si="0"/>
        <v>515161.40299</v>
      </c>
    </row>
    <row r="21" spans="1:14" ht="15">
      <c r="A21" s="6" t="s">
        <v>32</v>
      </c>
      <c r="B21" s="1" t="s">
        <v>33</v>
      </c>
      <c r="C21" s="18">
        <v>37235</v>
      </c>
      <c r="D21" s="18">
        <v>27882</v>
      </c>
      <c r="E21" s="18">
        <v>28967</v>
      </c>
      <c r="F21" s="18">
        <v>22065.46999</v>
      </c>
      <c r="G21" s="19">
        <v>19905.190000000002</v>
      </c>
      <c r="H21" s="18">
        <v>34232.687999999995</v>
      </c>
      <c r="I21" s="18">
        <v>38894.778</v>
      </c>
      <c r="J21" s="18">
        <v>46547</v>
      </c>
      <c r="K21" s="21">
        <v>45187</v>
      </c>
      <c r="L21" s="18">
        <v>32397</v>
      </c>
      <c r="M21" s="26">
        <v>25635.62000000001</v>
      </c>
      <c r="N21" s="13">
        <f t="shared" si="0"/>
        <v>358948.74598999997</v>
      </c>
    </row>
    <row r="22" spans="1:14" ht="15">
      <c r="A22" s="6" t="s">
        <v>34</v>
      </c>
      <c r="B22" s="1" t="s">
        <v>35</v>
      </c>
      <c r="C22" s="18">
        <v>13931</v>
      </c>
      <c r="D22" s="18">
        <v>12666</v>
      </c>
      <c r="E22" s="18">
        <v>10624</v>
      </c>
      <c r="F22" s="18">
        <v>7484.914</v>
      </c>
      <c r="G22" s="19">
        <v>7524.970000000001</v>
      </c>
      <c r="H22" s="18">
        <v>14587.841</v>
      </c>
      <c r="I22" s="18">
        <v>17540.416</v>
      </c>
      <c r="J22" s="18">
        <v>17524</v>
      </c>
      <c r="K22" s="21">
        <v>16723</v>
      </c>
      <c r="L22" s="18">
        <v>13195</v>
      </c>
      <c r="M22" s="26">
        <v>10929.95</v>
      </c>
      <c r="N22" s="13">
        <f t="shared" si="0"/>
        <v>142731.09100000001</v>
      </c>
    </row>
    <row r="23" spans="1:14" ht="15">
      <c r="A23" s="6" t="s">
        <v>36</v>
      </c>
      <c r="B23" s="1" t="s">
        <v>37</v>
      </c>
      <c r="C23" s="18">
        <v>96</v>
      </c>
      <c r="D23" s="18">
        <v>279</v>
      </c>
      <c r="E23" s="18">
        <v>10103</v>
      </c>
      <c r="F23" s="18">
        <v>0</v>
      </c>
      <c r="G23" s="19">
        <v>801.8199999999999</v>
      </c>
      <c r="H23" s="18">
        <v>836.031</v>
      </c>
      <c r="I23" s="18">
        <v>271.215</v>
      </c>
      <c r="J23" s="18">
        <v>453</v>
      </c>
      <c r="K23" s="21">
        <v>243</v>
      </c>
      <c r="L23" s="18">
        <v>84</v>
      </c>
      <c r="M23" s="26">
        <v>314.5</v>
      </c>
      <c r="N23" s="13">
        <f t="shared" si="0"/>
        <v>13481.565999999999</v>
      </c>
    </row>
    <row r="24" spans="1:14" ht="15">
      <c r="A24" s="6" t="s">
        <v>38</v>
      </c>
      <c r="B24" s="1" t="s">
        <v>39</v>
      </c>
      <c r="C24" s="18">
        <v>499</v>
      </c>
      <c r="D24" s="18">
        <v>0</v>
      </c>
      <c r="E24" s="18">
        <v>806</v>
      </c>
      <c r="F24" s="18">
        <v>0</v>
      </c>
      <c r="G24" s="19">
        <v>607.71</v>
      </c>
      <c r="H24" s="18">
        <v>1065.4260000000004</v>
      </c>
      <c r="I24" s="18">
        <v>2081.854</v>
      </c>
      <c r="J24" s="18">
        <v>758</v>
      </c>
      <c r="K24" s="21">
        <v>400</v>
      </c>
      <c r="L24" s="18">
        <v>1646</v>
      </c>
      <c r="M24" s="26">
        <v>1075.83</v>
      </c>
      <c r="N24" s="13">
        <f t="shared" si="0"/>
        <v>8939.82</v>
      </c>
    </row>
    <row r="25" spans="1:14" ht="15">
      <c r="A25" s="6" t="s">
        <v>40</v>
      </c>
      <c r="B25" s="1" t="s">
        <v>41</v>
      </c>
      <c r="C25" s="18">
        <v>0</v>
      </c>
      <c r="D25" s="18">
        <v>0</v>
      </c>
      <c r="E25" s="18">
        <v>0</v>
      </c>
      <c r="F25" s="18">
        <v>0</v>
      </c>
      <c r="G25" s="19">
        <v>0</v>
      </c>
      <c r="H25" s="18">
        <v>0</v>
      </c>
      <c r="I25" s="18"/>
      <c r="J25" s="25"/>
      <c r="K25" s="21">
        <v>0</v>
      </c>
      <c r="L25" s="18">
        <v>0</v>
      </c>
      <c r="M25" s="26">
        <v>0</v>
      </c>
      <c r="N25" s="13">
        <f t="shared" si="0"/>
        <v>0</v>
      </c>
    </row>
    <row r="26" spans="1:14" ht="15">
      <c r="A26" s="6" t="s">
        <v>42</v>
      </c>
      <c r="B26" s="1" t="s">
        <v>43</v>
      </c>
      <c r="C26" s="18">
        <v>0</v>
      </c>
      <c r="D26" s="18">
        <v>0</v>
      </c>
      <c r="E26" s="18">
        <v>0</v>
      </c>
      <c r="F26" s="18">
        <v>0</v>
      </c>
      <c r="G26" s="19">
        <v>0</v>
      </c>
      <c r="H26" s="20">
        <v>0</v>
      </c>
      <c r="I26" s="18">
        <v>14.76</v>
      </c>
      <c r="J26" s="25"/>
      <c r="K26" s="18">
        <v>77</v>
      </c>
      <c r="L26" s="18">
        <v>147</v>
      </c>
      <c r="M26" s="26">
        <v>-0.38000000000010914</v>
      </c>
      <c r="N26" s="13">
        <f t="shared" si="0"/>
        <v>238.37999999999988</v>
      </c>
    </row>
    <row r="27" spans="1:14" ht="15">
      <c r="A27" s="6" t="s">
        <v>44</v>
      </c>
      <c r="B27" s="1" t="s">
        <v>45</v>
      </c>
      <c r="C27" s="18">
        <v>7</v>
      </c>
      <c r="D27" s="18">
        <v>110</v>
      </c>
      <c r="E27" s="18">
        <v>27</v>
      </c>
      <c r="F27" s="18">
        <v>0</v>
      </c>
      <c r="G27" s="19">
        <v>36.68</v>
      </c>
      <c r="H27" s="20">
        <v>196.47800000000004</v>
      </c>
      <c r="I27" s="18">
        <v>102.78</v>
      </c>
      <c r="J27" s="18">
        <v>47</v>
      </c>
      <c r="K27" s="18">
        <v>60</v>
      </c>
      <c r="L27" s="18">
        <v>68</v>
      </c>
      <c r="M27" s="26">
        <v>57.63</v>
      </c>
      <c r="N27" s="13">
        <f t="shared" si="0"/>
        <v>712.568</v>
      </c>
    </row>
    <row r="28" spans="1:14" ht="15">
      <c r="A28" s="6" t="s">
        <v>46</v>
      </c>
      <c r="B28" s="1" t="s">
        <v>47</v>
      </c>
      <c r="C28" s="18">
        <v>477</v>
      </c>
      <c r="D28" s="18">
        <v>13032</v>
      </c>
      <c r="E28" s="18">
        <v>1662</v>
      </c>
      <c r="F28" s="18">
        <v>117.622</v>
      </c>
      <c r="G28" s="19">
        <v>11532.04</v>
      </c>
      <c r="H28" s="20">
        <v>999.0085000000004</v>
      </c>
      <c r="I28" s="18">
        <v>11641.204</v>
      </c>
      <c r="J28" s="18">
        <v>3860</v>
      </c>
      <c r="K28" s="18">
        <v>2130</v>
      </c>
      <c r="L28" s="18">
        <v>2767</v>
      </c>
      <c r="M28" s="26">
        <v>398.6399999999994</v>
      </c>
      <c r="N28" s="13">
        <f t="shared" si="0"/>
        <v>48616.5145</v>
      </c>
    </row>
    <row r="29" spans="1:14" ht="15">
      <c r="A29" s="6" t="s">
        <v>48</v>
      </c>
      <c r="B29" s="1" t="s">
        <v>49</v>
      </c>
      <c r="C29" s="18">
        <v>127</v>
      </c>
      <c r="D29" s="18">
        <v>0</v>
      </c>
      <c r="E29" s="18">
        <v>0</v>
      </c>
      <c r="F29" s="18">
        <v>0</v>
      </c>
      <c r="G29" s="19">
        <v>213.29999999999995</v>
      </c>
      <c r="H29" s="20">
        <v>958.2359999999999</v>
      </c>
      <c r="I29" s="18">
        <v>3375.872</v>
      </c>
      <c r="J29" s="25"/>
      <c r="K29" s="18">
        <v>0</v>
      </c>
      <c r="L29" s="18">
        <v>0</v>
      </c>
      <c r="M29" s="26">
        <v>0</v>
      </c>
      <c r="N29" s="13">
        <f t="shared" si="0"/>
        <v>4674.407999999999</v>
      </c>
    </row>
    <row r="30" spans="1:14" ht="15">
      <c r="A30" s="6" t="s">
        <v>50</v>
      </c>
      <c r="B30" s="1" t="s">
        <v>51</v>
      </c>
      <c r="C30" s="18">
        <v>0</v>
      </c>
      <c r="D30" s="18">
        <v>2</v>
      </c>
      <c r="E30" s="18">
        <v>0</v>
      </c>
      <c r="F30" s="18">
        <v>0</v>
      </c>
      <c r="G30" s="19">
        <v>3</v>
      </c>
      <c r="H30" s="20">
        <v>-0.0039999999999995595</v>
      </c>
      <c r="I30" s="18">
        <v>64.917</v>
      </c>
      <c r="J30" s="25"/>
      <c r="K30" s="18">
        <v>0</v>
      </c>
      <c r="L30" s="18">
        <v>0</v>
      </c>
      <c r="M30" s="26">
        <v>44.4</v>
      </c>
      <c r="N30" s="13">
        <f t="shared" si="0"/>
        <v>114.31299999999999</v>
      </c>
    </row>
    <row r="31" spans="1:14" ht="15">
      <c r="A31" s="6" t="s">
        <v>52</v>
      </c>
      <c r="B31" s="1" t="s">
        <v>53</v>
      </c>
      <c r="C31" s="18">
        <v>1</v>
      </c>
      <c r="D31" s="18">
        <v>48</v>
      </c>
      <c r="E31" s="18">
        <v>0</v>
      </c>
      <c r="F31" s="18">
        <v>0</v>
      </c>
      <c r="G31" s="19">
        <v>18.690000000000055</v>
      </c>
      <c r="H31" s="20">
        <v>509.8679999999997</v>
      </c>
      <c r="I31" s="18">
        <v>33977.398</v>
      </c>
      <c r="J31" s="18">
        <v>42</v>
      </c>
      <c r="K31" s="18">
        <v>0</v>
      </c>
      <c r="L31" s="18">
        <v>0</v>
      </c>
      <c r="M31" s="26">
        <v>0.18000000000000682</v>
      </c>
      <c r="N31" s="13">
        <f t="shared" si="0"/>
        <v>34597.136</v>
      </c>
    </row>
    <row r="32" spans="1:14" ht="15">
      <c r="A32" s="6" t="s">
        <v>54</v>
      </c>
      <c r="B32" s="1" t="s">
        <v>55</v>
      </c>
      <c r="C32" s="18">
        <v>0</v>
      </c>
      <c r="D32" s="18">
        <v>0</v>
      </c>
      <c r="E32" s="18">
        <v>0</v>
      </c>
      <c r="F32" s="18">
        <v>0</v>
      </c>
      <c r="G32" s="19">
        <v>0</v>
      </c>
      <c r="H32" s="20">
        <v>0</v>
      </c>
      <c r="I32" s="18"/>
      <c r="J32" s="25"/>
      <c r="K32" s="18">
        <v>0</v>
      </c>
      <c r="L32" s="18">
        <v>0</v>
      </c>
      <c r="M32" s="26">
        <v>0</v>
      </c>
      <c r="N32" s="13">
        <f t="shared" si="0"/>
        <v>0</v>
      </c>
    </row>
    <row r="33" spans="1:14" ht="15">
      <c r="A33" s="6" t="s">
        <v>56</v>
      </c>
      <c r="B33" s="1" t="s">
        <v>57</v>
      </c>
      <c r="C33" s="18">
        <v>3398</v>
      </c>
      <c r="D33" s="18">
        <v>5502</v>
      </c>
      <c r="E33" s="18">
        <v>1138</v>
      </c>
      <c r="F33" s="18">
        <v>284.4327100000005</v>
      </c>
      <c r="G33" s="19">
        <v>1531.56</v>
      </c>
      <c r="H33" s="20">
        <v>4696.7080000000005</v>
      </c>
      <c r="I33" s="18">
        <v>7718.787</v>
      </c>
      <c r="J33" s="18">
        <v>1772</v>
      </c>
      <c r="K33" s="18">
        <v>1580</v>
      </c>
      <c r="L33" s="18">
        <v>2525</v>
      </c>
      <c r="M33" s="26">
        <v>1936.5700000000002</v>
      </c>
      <c r="N33" s="13">
        <f t="shared" si="0"/>
        <v>32083.05771</v>
      </c>
    </row>
    <row r="34" spans="1:14" ht="15">
      <c r="A34" s="7" t="s">
        <v>58</v>
      </c>
      <c r="B34" s="8" t="s">
        <v>59</v>
      </c>
      <c r="C34" s="18">
        <v>90853</v>
      </c>
      <c r="D34" s="18">
        <v>145383</v>
      </c>
      <c r="E34" s="18">
        <v>118328</v>
      </c>
      <c r="F34" s="18">
        <v>33403.23270000001</v>
      </c>
      <c r="G34" s="19">
        <v>76985.62</v>
      </c>
      <c r="H34" s="20">
        <v>104522.74987000006</v>
      </c>
      <c r="I34" s="18">
        <f aca="true" t="shared" si="15" ref="I34">I3+I5+I4+I6+I7+I8+I9+I16+I19+I26+I27+I28+I29+I30+I32+I31+I33</f>
        <v>234875.975568</v>
      </c>
      <c r="J34" s="23">
        <f>SUM(J3:J10,J13,J19,J26:J33)</f>
        <v>84975</v>
      </c>
      <c r="K34" s="23">
        <f>SUM(K3:K10)+K13+K19+SUM(K26:K33)</f>
        <v>91697</v>
      </c>
      <c r="L34" s="18">
        <v>72166</v>
      </c>
      <c r="M34" s="27">
        <f>SUM(M3:M9)+M16+M19+SUM(M26:M33)</f>
        <v>65708.18000000001</v>
      </c>
      <c r="N34" s="9">
        <f t="shared" si="0"/>
        <v>1118897.758138</v>
      </c>
    </row>
  </sheetData>
  <printOptions/>
  <pageMargins left="0.7086614173228347" right="0.7086614173228347" top="0.7480314960629921" bottom="0.7480314960629921" header="0.31496062992125984" footer="0.31496062992125984"/>
  <pageSetup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50BD1-A3F6-4B3E-89AD-1372ACBA9020}">
  <dimension ref="A1:N34"/>
  <sheetViews>
    <sheetView tabSelected="1" zoomScale="90" zoomScaleNormal="90" workbookViewId="0" topLeftCell="A1">
      <selection activeCell="N16" sqref="N16"/>
    </sheetView>
  </sheetViews>
  <sheetFormatPr defaultColWidth="9.140625" defaultRowHeight="15"/>
  <cols>
    <col min="1" max="1" width="32.140625" style="0" customWidth="1"/>
    <col min="2" max="2" width="6.140625" style="0" customWidth="1"/>
    <col min="3" max="14" width="15.140625" style="2" customWidth="1"/>
  </cols>
  <sheetData>
    <row r="1" ht="15">
      <c r="A1" s="10" t="s">
        <v>73</v>
      </c>
    </row>
    <row r="2" spans="1:14" s="3" customFormat="1" ht="30">
      <c r="A2" s="4"/>
      <c r="B2" s="5"/>
      <c r="C2" s="11" t="s">
        <v>60</v>
      </c>
      <c r="D2" s="11" t="s">
        <v>61</v>
      </c>
      <c r="E2" s="11" t="s">
        <v>62</v>
      </c>
      <c r="F2" s="11" t="s">
        <v>63</v>
      </c>
      <c r="G2" s="11" t="s">
        <v>64</v>
      </c>
      <c r="H2" s="11" t="s">
        <v>65</v>
      </c>
      <c r="I2" s="11" t="s">
        <v>66</v>
      </c>
      <c r="J2" s="11" t="s">
        <v>67</v>
      </c>
      <c r="K2" s="11" t="s">
        <v>68</v>
      </c>
      <c r="L2" s="11" t="s">
        <v>69</v>
      </c>
      <c r="M2" s="11" t="s">
        <v>70</v>
      </c>
      <c r="N2" s="12" t="s">
        <v>71</v>
      </c>
    </row>
    <row r="3" spans="1:14" ht="15">
      <c r="A3" s="6" t="s">
        <v>0</v>
      </c>
      <c r="B3" s="1" t="s">
        <v>1</v>
      </c>
      <c r="C3" s="17">
        <v>2951</v>
      </c>
      <c r="D3" s="18">
        <v>3241</v>
      </c>
      <c r="E3" s="18">
        <v>520</v>
      </c>
      <c r="F3" s="18">
        <v>754.304</v>
      </c>
      <c r="G3" s="19">
        <v>1913.75</v>
      </c>
      <c r="H3" s="18">
        <v>2142.919000000001</v>
      </c>
      <c r="I3" s="18">
        <v>3341.24</v>
      </c>
      <c r="J3" s="18">
        <v>1339</v>
      </c>
      <c r="K3" s="18">
        <v>1874</v>
      </c>
      <c r="L3" s="18">
        <v>711</v>
      </c>
      <c r="M3" s="26">
        <v>2454.5300000000025</v>
      </c>
      <c r="N3" s="13">
        <f>SUM(C3:M3)</f>
        <v>21242.743000000006</v>
      </c>
    </row>
    <row r="4" spans="1:14" ht="15">
      <c r="A4" s="6" t="s">
        <v>2</v>
      </c>
      <c r="B4" s="1" t="s">
        <v>3</v>
      </c>
      <c r="C4" s="17">
        <v>11948</v>
      </c>
      <c r="D4" s="18">
        <v>16154</v>
      </c>
      <c r="E4" s="18">
        <v>1571</v>
      </c>
      <c r="F4" s="18">
        <v>0</v>
      </c>
      <c r="G4" s="19">
        <v>6751.61</v>
      </c>
      <c r="H4" s="18">
        <v>4887.752999999999</v>
      </c>
      <c r="I4" s="18">
        <v>9312.978</v>
      </c>
      <c r="J4" s="18">
        <v>2377</v>
      </c>
      <c r="K4" s="18">
        <v>872</v>
      </c>
      <c r="L4" s="18">
        <v>0</v>
      </c>
      <c r="M4" s="26">
        <v>3899.7999999999993</v>
      </c>
      <c r="N4" s="13">
        <f aca="true" t="shared" si="0" ref="N4:N34">SUM(C4:M4)</f>
        <v>57774.141</v>
      </c>
    </row>
    <row r="5" spans="1:14" ht="15">
      <c r="A5" s="6" t="s">
        <v>4</v>
      </c>
      <c r="B5" s="1" t="s">
        <v>5</v>
      </c>
      <c r="C5" s="17">
        <v>4160</v>
      </c>
      <c r="D5" s="18">
        <v>2104</v>
      </c>
      <c r="E5" s="18">
        <v>1552</v>
      </c>
      <c r="F5" s="18">
        <v>1858.358</v>
      </c>
      <c r="G5" s="19">
        <v>3205.1</v>
      </c>
      <c r="H5" s="18">
        <v>11006.623999999996</v>
      </c>
      <c r="I5" s="18">
        <v>11498.373</v>
      </c>
      <c r="J5" s="18">
        <f>(6121881+1510)/1000</f>
        <v>6123.391</v>
      </c>
      <c r="K5" s="18">
        <v>11902</v>
      </c>
      <c r="L5" s="18">
        <v>16573</v>
      </c>
      <c r="M5" s="26">
        <v>9033.319999999996</v>
      </c>
      <c r="N5" s="13">
        <f t="shared" si="0"/>
        <v>79016.16599999998</v>
      </c>
    </row>
    <row r="6" spans="1:14" ht="15">
      <c r="A6" s="6" t="s">
        <v>6</v>
      </c>
      <c r="B6" s="1" t="s">
        <v>7</v>
      </c>
      <c r="C6" s="17">
        <v>0</v>
      </c>
      <c r="D6" s="18">
        <v>0</v>
      </c>
      <c r="E6" s="18">
        <v>0</v>
      </c>
      <c r="F6" s="18">
        <v>0</v>
      </c>
      <c r="G6" s="19">
        <v>0</v>
      </c>
      <c r="H6" s="18">
        <v>0</v>
      </c>
      <c r="I6" s="18">
        <v>0</v>
      </c>
      <c r="J6" s="18"/>
      <c r="K6" s="18">
        <v>0</v>
      </c>
      <c r="L6" s="18">
        <v>0</v>
      </c>
      <c r="M6" s="26">
        <v>0</v>
      </c>
      <c r="N6" s="13">
        <f t="shared" si="0"/>
        <v>0</v>
      </c>
    </row>
    <row r="7" spans="1:14" ht="15">
      <c r="A7" s="6" t="s">
        <v>8</v>
      </c>
      <c r="B7" s="1" t="s">
        <v>9</v>
      </c>
      <c r="C7" s="17">
        <v>0</v>
      </c>
      <c r="D7" s="18">
        <v>0</v>
      </c>
      <c r="E7" s="18">
        <v>0</v>
      </c>
      <c r="F7" s="18">
        <v>0</v>
      </c>
      <c r="G7" s="19">
        <v>0</v>
      </c>
      <c r="H7" s="18">
        <v>0</v>
      </c>
      <c r="I7" s="18">
        <v>0</v>
      </c>
      <c r="J7" s="18"/>
      <c r="K7" s="18">
        <v>0</v>
      </c>
      <c r="L7" s="18">
        <v>0</v>
      </c>
      <c r="M7" s="26">
        <v>0</v>
      </c>
      <c r="N7" s="13">
        <f t="shared" si="0"/>
        <v>0</v>
      </c>
    </row>
    <row r="8" spans="1:14" ht="15">
      <c r="A8" s="6" t="s">
        <v>10</v>
      </c>
      <c r="B8" s="1" t="s">
        <v>11</v>
      </c>
      <c r="C8" s="17">
        <v>0</v>
      </c>
      <c r="D8" s="18">
        <v>0</v>
      </c>
      <c r="E8" s="18">
        <v>0</v>
      </c>
      <c r="F8" s="18">
        <v>0</v>
      </c>
      <c r="G8" s="19">
        <v>0</v>
      </c>
      <c r="H8" s="18">
        <v>0</v>
      </c>
      <c r="I8" s="18">
        <v>0</v>
      </c>
      <c r="J8" s="18"/>
      <c r="K8" s="18">
        <v>0</v>
      </c>
      <c r="L8" s="18">
        <v>0</v>
      </c>
      <c r="M8" s="26">
        <v>0</v>
      </c>
      <c r="N8" s="13">
        <f t="shared" si="0"/>
        <v>0</v>
      </c>
    </row>
    <row r="9" spans="1:14" ht="15">
      <c r="A9" s="6" t="s">
        <v>12</v>
      </c>
      <c r="B9" s="1" t="s">
        <v>13</v>
      </c>
      <c r="C9" s="17">
        <v>0</v>
      </c>
      <c r="D9" s="18">
        <v>0</v>
      </c>
      <c r="E9" s="18">
        <v>0</v>
      </c>
      <c r="F9" s="18">
        <v>0</v>
      </c>
      <c r="G9" s="19">
        <v>0.06</v>
      </c>
      <c r="H9" s="18">
        <v>0</v>
      </c>
      <c r="I9" s="18">
        <v>0</v>
      </c>
      <c r="J9" s="18"/>
      <c r="K9" s="18">
        <v>0</v>
      </c>
      <c r="L9" s="18">
        <v>0</v>
      </c>
      <c r="M9" s="26">
        <v>0</v>
      </c>
      <c r="N9" s="13">
        <f t="shared" si="0"/>
        <v>0.06</v>
      </c>
    </row>
    <row r="10" spans="1:14" ht="15">
      <c r="A10" s="6" t="s">
        <v>14</v>
      </c>
      <c r="B10" s="1" t="s">
        <v>15</v>
      </c>
      <c r="C10" s="17">
        <v>24</v>
      </c>
      <c r="D10" s="18">
        <v>1359</v>
      </c>
      <c r="E10" s="18">
        <v>16</v>
      </c>
      <c r="F10" s="18">
        <v>6</v>
      </c>
      <c r="G10" s="19">
        <v>1894.08</v>
      </c>
      <c r="H10" s="18">
        <v>1478.0829999999996</v>
      </c>
      <c r="I10" s="18">
        <f aca="true" t="shared" si="1" ref="I10">I11+I12</f>
        <v>2098.715</v>
      </c>
      <c r="J10" s="18">
        <f aca="true" t="shared" si="2" ref="J10">SUM(J11:J12)</f>
        <v>15</v>
      </c>
      <c r="K10" s="18">
        <f aca="true" t="shared" si="3" ref="K10">K11+K12</f>
        <v>1654</v>
      </c>
      <c r="L10" s="18">
        <v>511</v>
      </c>
      <c r="M10" s="26">
        <f>SUM(M11:M12)</f>
        <v>191.5</v>
      </c>
      <c r="N10" s="13">
        <f t="shared" si="0"/>
        <v>9247.378</v>
      </c>
    </row>
    <row r="11" spans="1:14" ht="15">
      <c r="A11" s="6" t="s">
        <v>16</v>
      </c>
      <c r="B11" s="1" t="s">
        <v>17</v>
      </c>
      <c r="C11" s="17">
        <v>0</v>
      </c>
      <c r="D11" s="18">
        <v>614</v>
      </c>
      <c r="E11" s="18">
        <v>16</v>
      </c>
      <c r="F11" s="18">
        <v>6</v>
      </c>
      <c r="G11" s="19">
        <v>1.06</v>
      </c>
      <c r="H11" s="18">
        <v>504.61400000000003</v>
      </c>
      <c r="I11" s="18">
        <v>1163.461</v>
      </c>
      <c r="J11" s="18"/>
      <c r="K11" s="21">
        <v>0</v>
      </c>
      <c r="L11" s="18">
        <v>258</v>
      </c>
      <c r="M11" s="26">
        <v>7</v>
      </c>
      <c r="N11" s="13">
        <f t="shared" si="0"/>
        <v>2570.135</v>
      </c>
    </row>
    <row r="12" spans="1:14" ht="15">
      <c r="A12" s="6" t="s">
        <v>18</v>
      </c>
      <c r="B12" s="1" t="s">
        <v>19</v>
      </c>
      <c r="C12" s="17">
        <v>24</v>
      </c>
      <c r="D12" s="18">
        <v>745</v>
      </c>
      <c r="E12" s="18">
        <v>0</v>
      </c>
      <c r="F12" s="18">
        <v>0</v>
      </c>
      <c r="G12" s="19">
        <v>1893.02</v>
      </c>
      <c r="H12" s="18">
        <v>973.469</v>
      </c>
      <c r="I12" s="18">
        <v>935.254</v>
      </c>
      <c r="J12" s="18">
        <v>15</v>
      </c>
      <c r="K12" s="21">
        <v>1654</v>
      </c>
      <c r="L12" s="18">
        <v>253</v>
      </c>
      <c r="M12" s="26">
        <v>184.5</v>
      </c>
      <c r="N12" s="13">
        <f t="shared" si="0"/>
        <v>6677.243</v>
      </c>
    </row>
    <row r="13" spans="1:14" ht="15">
      <c r="A13" s="6" t="s">
        <v>20</v>
      </c>
      <c r="B13" s="1" t="s">
        <v>21</v>
      </c>
      <c r="C13" s="17">
        <v>359</v>
      </c>
      <c r="D13" s="18">
        <v>335</v>
      </c>
      <c r="E13" s="18">
        <v>61752</v>
      </c>
      <c r="F13" s="18">
        <v>7</v>
      </c>
      <c r="G13" s="19">
        <v>2249.85</v>
      </c>
      <c r="H13" s="18">
        <v>5271.389999999998</v>
      </c>
      <c r="I13" s="18">
        <f>I14+I15</f>
        <v>2447.79</v>
      </c>
      <c r="J13" s="18">
        <f aca="true" t="shared" si="4" ref="J13">SUM(J14:J15)</f>
        <v>349.564</v>
      </c>
      <c r="K13" s="18">
        <f aca="true" t="shared" si="5" ref="K13">K14+K15</f>
        <v>1439</v>
      </c>
      <c r="L13" s="18">
        <v>129</v>
      </c>
      <c r="M13" s="26">
        <f>SUM(M14:M15)</f>
        <v>921.92</v>
      </c>
      <c r="N13" s="13">
        <f t="shared" si="0"/>
        <v>75261.51399999998</v>
      </c>
    </row>
    <row r="14" spans="1:14" ht="15">
      <c r="A14" s="6" t="s">
        <v>16</v>
      </c>
      <c r="B14" s="1" t="s">
        <v>22</v>
      </c>
      <c r="C14" s="17">
        <v>179</v>
      </c>
      <c r="D14" s="18">
        <v>122</v>
      </c>
      <c r="E14" s="18">
        <v>55266</v>
      </c>
      <c r="F14" s="18">
        <v>0</v>
      </c>
      <c r="G14" s="19">
        <v>308.91</v>
      </c>
      <c r="H14" s="18">
        <v>2106.985999999999</v>
      </c>
      <c r="I14" s="18">
        <v>1165.418</v>
      </c>
      <c r="J14" s="18">
        <v>34</v>
      </c>
      <c r="K14" s="21">
        <v>113</v>
      </c>
      <c r="L14" s="18">
        <v>0</v>
      </c>
      <c r="M14" s="26">
        <v>194.27999999999997</v>
      </c>
      <c r="N14" s="13">
        <f t="shared" si="0"/>
        <v>59489.594</v>
      </c>
    </row>
    <row r="15" spans="1:14" ht="15">
      <c r="A15" s="6" t="s">
        <v>18</v>
      </c>
      <c r="B15" s="1" t="s">
        <v>23</v>
      </c>
      <c r="C15" s="17">
        <v>179</v>
      </c>
      <c r="D15" s="18">
        <v>212</v>
      </c>
      <c r="E15" s="18">
        <v>6486</v>
      </c>
      <c r="F15" s="18">
        <v>7.26</v>
      </c>
      <c r="G15" s="19">
        <v>1940.94</v>
      </c>
      <c r="H15" s="18">
        <v>3164.4039999999986</v>
      </c>
      <c r="I15" s="18">
        <v>1282.372</v>
      </c>
      <c r="J15" s="18">
        <f>(315114+450)/1000</f>
        <v>315.564</v>
      </c>
      <c r="K15" s="21">
        <v>1326</v>
      </c>
      <c r="L15" s="18">
        <v>129</v>
      </c>
      <c r="M15" s="26">
        <v>727.64</v>
      </c>
      <c r="N15" s="13">
        <f t="shared" si="0"/>
        <v>15770.179999999998</v>
      </c>
    </row>
    <row r="16" spans="1:14" ht="15">
      <c r="A16" s="6" t="s">
        <v>24</v>
      </c>
      <c r="B16" s="1" t="s">
        <v>25</v>
      </c>
      <c r="C16" s="17">
        <v>383</v>
      </c>
      <c r="D16" s="18">
        <f>D17+D18</f>
        <v>1693</v>
      </c>
      <c r="E16" s="18">
        <v>61767</v>
      </c>
      <c r="F16" s="18">
        <v>13</v>
      </c>
      <c r="G16" s="19">
        <v>4143.93</v>
      </c>
      <c r="H16" s="18">
        <v>6749.473000000002</v>
      </c>
      <c r="I16" s="18">
        <f aca="true" t="shared" si="6" ref="I16">I17+I18</f>
        <v>4546.505</v>
      </c>
      <c r="J16" s="18">
        <f aca="true" t="shared" si="7" ref="J16">SUM(J17:J18)</f>
        <v>364.564</v>
      </c>
      <c r="K16" s="18">
        <f aca="true" t="shared" si="8" ref="K16">K17+K18</f>
        <v>3093</v>
      </c>
      <c r="L16" s="18">
        <v>640</v>
      </c>
      <c r="M16" s="26">
        <f>SUM(M17:M18)</f>
        <v>1113.42</v>
      </c>
      <c r="N16" s="13">
        <f t="shared" si="0"/>
        <v>84506.89199999999</v>
      </c>
    </row>
    <row r="17" spans="1:14" ht="15">
      <c r="A17" s="6" t="s">
        <v>16</v>
      </c>
      <c r="B17" s="1" t="s">
        <v>26</v>
      </c>
      <c r="C17" s="17">
        <v>179</v>
      </c>
      <c r="D17" s="18">
        <f aca="true" t="shared" si="9" ref="D17:D18">D11+D14</f>
        <v>736</v>
      </c>
      <c r="E17" s="18">
        <v>55281</v>
      </c>
      <c r="F17" s="18">
        <v>6</v>
      </c>
      <c r="G17" s="19">
        <v>309.97</v>
      </c>
      <c r="H17" s="18">
        <v>2611.600000000003</v>
      </c>
      <c r="I17" s="18">
        <f aca="true" t="shared" si="10" ref="I17:I18">I11+I14</f>
        <v>2328.879</v>
      </c>
      <c r="J17" s="18">
        <f aca="true" t="shared" si="11" ref="J17:J18">J11+J14</f>
        <v>34</v>
      </c>
      <c r="K17" s="22">
        <f aca="true" t="shared" si="12" ref="K17:K18">K11+K14</f>
        <v>113</v>
      </c>
      <c r="L17" s="18">
        <v>258</v>
      </c>
      <c r="M17" s="26">
        <f>M11+M14</f>
        <v>201.27999999999997</v>
      </c>
      <c r="N17" s="13">
        <f t="shared" si="0"/>
        <v>62058.72900000001</v>
      </c>
    </row>
    <row r="18" spans="1:14" ht="15">
      <c r="A18" s="6" t="s">
        <v>18</v>
      </c>
      <c r="B18" s="1" t="s">
        <v>27</v>
      </c>
      <c r="C18" s="17">
        <v>203</v>
      </c>
      <c r="D18" s="18">
        <f t="shared" si="9"/>
        <v>957</v>
      </c>
      <c r="E18" s="18">
        <v>6486</v>
      </c>
      <c r="F18" s="18">
        <v>7</v>
      </c>
      <c r="G18" s="19">
        <v>3833.96</v>
      </c>
      <c r="H18" s="18">
        <v>4137.873</v>
      </c>
      <c r="I18" s="18">
        <f t="shared" si="10"/>
        <v>2217.626</v>
      </c>
      <c r="J18" s="18">
        <f t="shared" si="11"/>
        <v>330.564</v>
      </c>
      <c r="K18" s="22">
        <f t="shared" si="12"/>
        <v>2980</v>
      </c>
      <c r="L18" s="18">
        <v>382</v>
      </c>
      <c r="M18" s="26">
        <f>M12+M15</f>
        <v>912.14</v>
      </c>
      <c r="N18" s="13">
        <f t="shared" si="0"/>
        <v>22447.162999999997</v>
      </c>
    </row>
    <row r="19" spans="1:14" ht="15">
      <c r="A19" s="6" t="s">
        <v>28</v>
      </c>
      <c r="B19" s="1" t="s">
        <v>29</v>
      </c>
      <c r="C19" s="17">
        <v>14337</v>
      </c>
      <c r="D19" s="18">
        <f>D20+D24+D25</f>
        <v>13062</v>
      </c>
      <c r="E19" s="18">
        <v>15564</v>
      </c>
      <c r="F19" s="18">
        <v>99220.11239999998</v>
      </c>
      <c r="G19" s="19">
        <v>8268.11</v>
      </c>
      <c r="H19" s="20">
        <f>H20+H24+H25</f>
        <v>23044.223079999996</v>
      </c>
      <c r="I19" s="18">
        <f aca="true" t="shared" si="13" ref="I19">I20+I24+I25</f>
        <v>14835.68764</v>
      </c>
      <c r="J19" s="18">
        <f aca="true" t="shared" si="14" ref="J19">SUM(J20,J24:J25)</f>
        <v>32677.057</v>
      </c>
      <c r="K19" s="18">
        <f aca="true" t="shared" si="15" ref="K19">SUM(K21:K25)</f>
        <v>33963</v>
      </c>
      <c r="L19" s="18">
        <v>9304</v>
      </c>
      <c r="M19" s="26">
        <f>M20+M24+M25</f>
        <v>14561.979999999996</v>
      </c>
      <c r="N19" s="13">
        <f t="shared" si="0"/>
        <v>278837.1701199999</v>
      </c>
    </row>
    <row r="20" spans="1:14" ht="15">
      <c r="A20" s="6" t="s">
        <v>30</v>
      </c>
      <c r="B20" s="1" t="s">
        <v>31</v>
      </c>
      <c r="C20" s="17">
        <v>14229</v>
      </c>
      <c r="D20" s="18">
        <f>D21+D22+D23</f>
        <v>13062</v>
      </c>
      <c r="E20" s="18">
        <v>15547</v>
      </c>
      <c r="F20" s="18">
        <v>99220.11239999998</v>
      </c>
      <c r="G20" s="19">
        <v>8263.44</v>
      </c>
      <c r="H20" s="20">
        <f>H21+H22+H23</f>
        <v>22643.108079999995</v>
      </c>
      <c r="I20" s="18">
        <f aca="true" t="shared" si="16" ref="I20">I21+I22+I23</f>
        <v>14835.68764</v>
      </c>
      <c r="J20" s="18">
        <f aca="true" t="shared" si="17" ref="J20">SUM(J21:J23)</f>
        <v>32677.057</v>
      </c>
      <c r="K20" s="18">
        <f aca="true" t="shared" si="18" ref="K20">K21+K22+K23</f>
        <v>33963</v>
      </c>
      <c r="L20" s="18">
        <v>9304</v>
      </c>
      <c r="M20" s="26">
        <f>SUM(M21:M23)</f>
        <v>14561.979999999996</v>
      </c>
      <c r="N20" s="13">
        <f t="shared" si="0"/>
        <v>278306.38512</v>
      </c>
    </row>
    <row r="21" spans="1:14" ht="15">
      <c r="A21" s="6" t="s">
        <v>32</v>
      </c>
      <c r="B21" s="1" t="s">
        <v>33</v>
      </c>
      <c r="C21" s="17">
        <v>12123</v>
      </c>
      <c r="D21" s="18">
        <v>12478</v>
      </c>
      <c r="E21" s="18">
        <v>14347</v>
      </c>
      <c r="F21" s="18">
        <v>6880.794</v>
      </c>
      <c r="G21" s="19">
        <v>6973.99</v>
      </c>
      <c r="H21" s="18">
        <v>19585.457429999995</v>
      </c>
      <c r="I21" s="18">
        <v>12163.26636</v>
      </c>
      <c r="J21" s="18">
        <f>(29223923+1064134)/1000</f>
        <v>30288.057</v>
      </c>
      <c r="K21" s="21">
        <v>29642</v>
      </c>
      <c r="L21" s="18">
        <v>8772</v>
      </c>
      <c r="M21" s="26">
        <v>12244.229999999996</v>
      </c>
      <c r="N21" s="13">
        <f t="shared" si="0"/>
        <v>165497.79478999996</v>
      </c>
    </row>
    <row r="22" spans="1:14" ht="15">
      <c r="A22" s="6" t="s">
        <v>34</v>
      </c>
      <c r="B22" s="1" t="s">
        <v>35</v>
      </c>
      <c r="C22" s="17">
        <v>2106</v>
      </c>
      <c r="D22" s="18">
        <v>584</v>
      </c>
      <c r="E22" s="18">
        <v>1200</v>
      </c>
      <c r="F22" s="18">
        <v>92339.31839999999</v>
      </c>
      <c r="G22" s="19">
        <v>1288.49</v>
      </c>
      <c r="H22" s="18">
        <v>3057.6506499999996</v>
      </c>
      <c r="I22" s="18">
        <v>2326.05528</v>
      </c>
      <c r="J22" s="18">
        <v>2269</v>
      </c>
      <c r="K22" s="21">
        <v>4321</v>
      </c>
      <c r="L22" s="18">
        <v>532</v>
      </c>
      <c r="M22" s="26">
        <v>2317.75</v>
      </c>
      <c r="N22" s="13">
        <f t="shared" si="0"/>
        <v>112341.26432999999</v>
      </c>
    </row>
    <row r="23" spans="1:14" ht="15">
      <c r="A23" s="6" t="s">
        <v>36</v>
      </c>
      <c r="B23" s="1" t="s">
        <v>37</v>
      </c>
      <c r="C23" s="17">
        <v>0</v>
      </c>
      <c r="D23" s="18">
        <v>0</v>
      </c>
      <c r="E23" s="18">
        <v>0</v>
      </c>
      <c r="F23" s="18">
        <v>0</v>
      </c>
      <c r="G23" s="19">
        <v>0.96</v>
      </c>
      <c r="H23" s="18">
        <v>0</v>
      </c>
      <c r="I23" s="18">
        <v>346.366</v>
      </c>
      <c r="J23" s="18">
        <v>120</v>
      </c>
      <c r="K23" s="21">
        <v>0</v>
      </c>
      <c r="L23" s="18">
        <v>0</v>
      </c>
      <c r="M23" s="26">
        <v>0</v>
      </c>
      <c r="N23" s="13">
        <f t="shared" si="0"/>
        <v>467.32599999999996</v>
      </c>
    </row>
    <row r="24" spans="1:14" ht="15">
      <c r="A24" s="6" t="s">
        <v>38</v>
      </c>
      <c r="B24" s="1" t="s">
        <v>39</v>
      </c>
      <c r="C24" s="17">
        <v>15</v>
      </c>
      <c r="D24" s="18">
        <v>0</v>
      </c>
      <c r="E24" s="18">
        <v>17</v>
      </c>
      <c r="F24" s="18">
        <v>0</v>
      </c>
      <c r="G24" s="19">
        <v>4.67</v>
      </c>
      <c r="H24" s="18">
        <v>401.11499999999995</v>
      </c>
      <c r="I24" s="18">
        <v>0</v>
      </c>
      <c r="J24" s="18"/>
      <c r="K24" s="21">
        <v>0</v>
      </c>
      <c r="L24" s="18">
        <v>0</v>
      </c>
      <c r="M24" s="26">
        <v>0</v>
      </c>
      <c r="N24" s="13">
        <f t="shared" si="0"/>
        <v>437.78499999999997</v>
      </c>
    </row>
    <row r="25" spans="1:14" ht="15">
      <c r="A25" s="6" t="s">
        <v>40</v>
      </c>
      <c r="B25" s="1" t="s">
        <v>41</v>
      </c>
      <c r="C25" s="17">
        <v>0</v>
      </c>
      <c r="D25" s="18">
        <v>0</v>
      </c>
      <c r="E25" s="18">
        <v>0</v>
      </c>
      <c r="F25" s="18">
        <v>0</v>
      </c>
      <c r="G25" s="19">
        <v>0</v>
      </c>
      <c r="H25" s="18">
        <v>0</v>
      </c>
      <c r="I25" s="18">
        <v>0</v>
      </c>
      <c r="J25" s="18"/>
      <c r="K25" s="21">
        <v>0</v>
      </c>
      <c r="L25" s="18">
        <v>0</v>
      </c>
      <c r="M25" s="26">
        <v>0</v>
      </c>
      <c r="N25" s="13">
        <f t="shared" si="0"/>
        <v>0</v>
      </c>
    </row>
    <row r="26" spans="1:14" ht="15">
      <c r="A26" s="6" t="s">
        <v>42</v>
      </c>
      <c r="B26" s="1" t="s">
        <v>43</v>
      </c>
      <c r="C26" s="17">
        <v>0</v>
      </c>
      <c r="D26" s="18">
        <v>0</v>
      </c>
      <c r="E26" s="18">
        <v>0</v>
      </c>
      <c r="F26" s="18">
        <v>0</v>
      </c>
      <c r="G26" s="19">
        <v>0</v>
      </c>
      <c r="H26" s="18">
        <v>0</v>
      </c>
      <c r="I26" s="18">
        <v>0</v>
      </c>
      <c r="J26" s="18"/>
      <c r="K26" s="18">
        <v>0</v>
      </c>
      <c r="L26" s="18">
        <v>0</v>
      </c>
      <c r="M26" s="26">
        <v>0</v>
      </c>
      <c r="N26" s="13">
        <f t="shared" si="0"/>
        <v>0</v>
      </c>
    </row>
    <row r="27" spans="1:14" ht="15">
      <c r="A27" s="6" t="s">
        <v>44</v>
      </c>
      <c r="B27" s="1" t="s">
        <v>45</v>
      </c>
      <c r="C27" s="17">
        <v>0</v>
      </c>
      <c r="D27" s="18">
        <v>0</v>
      </c>
      <c r="E27" s="18">
        <v>0</v>
      </c>
      <c r="F27" s="18">
        <v>0</v>
      </c>
      <c r="G27" s="19">
        <v>0</v>
      </c>
      <c r="H27" s="18">
        <v>0</v>
      </c>
      <c r="I27" s="18">
        <v>0</v>
      </c>
      <c r="J27" s="18"/>
      <c r="K27" s="18">
        <v>0</v>
      </c>
      <c r="L27" s="18">
        <v>0</v>
      </c>
      <c r="M27" s="26">
        <v>0</v>
      </c>
      <c r="N27" s="13">
        <f t="shared" si="0"/>
        <v>0</v>
      </c>
    </row>
    <row r="28" spans="1:14" ht="15">
      <c r="A28" s="6" t="s">
        <v>46</v>
      </c>
      <c r="B28" s="1" t="s">
        <v>47</v>
      </c>
      <c r="C28" s="17">
        <v>0</v>
      </c>
      <c r="D28" s="18">
        <v>171</v>
      </c>
      <c r="E28" s="18">
        <v>21</v>
      </c>
      <c r="F28" s="18">
        <v>0</v>
      </c>
      <c r="G28" s="19">
        <v>83.55</v>
      </c>
      <c r="H28" s="18">
        <v>510.2289999999999</v>
      </c>
      <c r="I28" s="18">
        <v>0</v>
      </c>
      <c r="J28" s="18">
        <v>114</v>
      </c>
      <c r="K28" s="18">
        <v>114</v>
      </c>
      <c r="L28" s="18">
        <v>105</v>
      </c>
      <c r="M28" s="26">
        <v>0</v>
      </c>
      <c r="N28" s="13">
        <f t="shared" si="0"/>
        <v>1118.779</v>
      </c>
    </row>
    <row r="29" spans="1:14" ht="15">
      <c r="A29" s="6" t="s">
        <v>48</v>
      </c>
      <c r="B29" s="1" t="s">
        <v>49</v>
      </c>
      <c r="C29" s="17">
        <v>0</v>
      </c>
      <c r="D29" s="18">
        <v>0</v>
      </c>
      <c r="E29" s="18">
        <v>0</v>
      </c>
      <c r="F29" s="18">
        <v>0</v>
      </c>
      <c r="G29" s="19">
        <v>9.2</v>
      </c>
      <c r="H29" s="18">
        <v>0</v>
      </c>
      <c r="I29" s="18">
        <v>2.318</v>
      </c>
      <c r="J29" s="18"/>
      <c r="K29" s="18">
        <v>0</v>
      </c>
      <c r="L29" s="18">
        <v>0</v>
      </c>
      <c r="M29" s="26">
        <v>0</v>
      </c>
      <c r="N29" s="13">
        <f t="shared" si="0"/>
        <v>11.517999999999999</v>
      </c>
    </row>
    <row r="30" spans="1:14" ht="15">
      <c r="A30" s="6" t="s">
        <v>50</v>
      </c>
      <c r="B30" s="1" t="s">
        <v>51</v>
      </c>
      <c r="C30" s="17">
        <v>0</v>
      </c>
      <c r="D30" s="18">
        <v>0</v>
      </c>
      <c r="E30" s="18">
        <v>0</v>
      </c>
      <c r="F30" s="18">
        <v>0</v>
      </c>
      <c r="G30" s="19">
        <v>0</v>
      </c>
      <c r="H30" s="18">
        <v>0</v>
      </c>
      <c r="I30" s="18">
        <v>0</v>
      </c>
      <c r="J30" s="18"/>
      <c r="K30" s="18">
        <v>0</v>
      </c>
      <c r="L30" s="18">
        <v>0</v>
      </c>
      <c r="M30" s="26">
        <v>0</v>
      </c>
      <c r="N30" s="13">
        <f t="shared" si="0"/>
        <v>0</v>
      </c>
    </row>
    <row r="31" spans="1:14" ht="15">
      <c r="A31" s="6" t="s">
        <v>52</v>
      </c>
      <c r="B31" s="1" t="s">
        <v>53</v>
      </c>
      <c r="C31" s="17">
        <v>0</v>
      </c>
      <c r="D31" s="18">
        <v>0</v>
      </c>
      <c r="E31" s="18">
        <v>0</v>
      </c>
      <c r="F31" s="18">
        <v>0</v>
      </c>
      <c r="G31" s="19">
        <v>1.9</v>
      </c>
      <c r="H31" s="18">
        <v>0</v>
      </c>
      <c r="I31" s="18">
        <v>0</v>
      </c>
      <c r="J31" s="18"/>
      <c r="K31" s="18">
        <v>0</v>
      </c>
      <c r="L31" s="18">
        <v>0</v>
      </c>
      <c r="M31" s="26">
        <v>0</v>
      </c>
      <c r="N31" s="13">
        <f t="shared" si="0"/>
        <v>1.9</v>
      </c>
    </row>
    <row r="32" spans="1:14" ht="15">
      <c r="A32" s="6" t="s">
        <v>54</v>
      </c>
      <c r="B32" s="1" t="s">
        <v>55</v>
      </c>
      <c r="C32" s="17">
        <v>0</v>
      </c>
      <c r="D32" s="18">
        <v>0</v>
      </c>
      <c r="E32" s="18">
        <v>0</v>
      </c>
      <c r="F32" s="18">
        <v>0</v>
      </c>
      <c r="G32" s="19">
        <v>0</v>
      </c>
      <c r="H32" s="18">
        <v>0</v>
      </c>
      <c r="I32" s="18">
        <v>0</v>
      </c>
      <c r="J32" s="18"/>
      <c r="K32" s="18">
        <v>0</v>
      </c>
      <c r="L32" s="18">
        <v>0</v>
      </c>
      <c r="M32" s="26">
        <v>0</v>
      </c>
      <c r="N32" s="13">
        <f t="shared" si="0"/>
        <v>0</v>
      </c>
    </row>
    <row r="33" spans="1:14" ht="15">
      <c r="A33" s="6" t="s">
        <v>56</v>
      </c>
      <c r="B33" s="1" t="s">
        <v>57</v>
      </c>
      <c r="C33" s="17">
        <v>297</v>
      </c>
      <c r="D33" s="18">
        <v>361</v>
      </c>
      <c r="E33" s="18">
        <v>205</v>
      </c>
      <c r="F33" s="18">
        <v>0</v>
      </c>
      <c r="G33" s="19">
        <v>127</v>
      </c>
      <c r="H33" s="18">
        <v>1069.2407199999998</v>
      </c>
      <c r="I33" s="18">
        <v>1713.5341600000002</v>
      </c>
      <c r="J33" s="18">
        <v>168</v>
      </c>
      <c r="K33" s="18">
        <v>1234</v>
      </c>
      <c r="L33" s="18">
        <v>9</v>
      </c>
      <c r="M33" s="26">
        <v>39.00999999999999</v>
      </c>
      <c r="N33" s="13">
        <f t="shared" si="0"/>
        <v>5222.78488</v>
      </c>
    </row>
    <row r="34" spans="1:14" ht="15">
      <c r="A34" s="7" t="s">
        <v>58</v>
      </c>
      <c r="B34" s="8" t="s">
        <v>59</v>
      </c>
      <c r="C34" s="17">
        <v>34076</v>
      </c>
      <c r="D34" s="18">
        <v>36786</v>
      </c>
      <c r="E34" s="18">
        <v>81201</v>
      </c>
      <c r="F34" s="18">
        <v>101845.77439999998</v>
      </c>
      <c r="G34" s="19">
        <v>24504.21</v>
      </c>
      <c r="H34" s="18">
        <v>49410.39770999999</v>
      </c>
      <c r="I34" s="18">
        <f>I3+I5+I4+I6+I7+I8+I9+I16+I19+I26+I27+I28+I29+I30+I32+I31+I33</f>
        <v>45250.635800000004</v>
      </c>
      <c r="J34" s="23">
        <f aca="true" t="shared" si="19" ref="J34">SUM(J3:J10,J13,J19,J26:J33)</f>
        <v>43163.012</v>
      </c>
      <c r="K34" s="23">
        <f>SUM(K3:K10)+K13+K19+SUM(K26:K33)</f>
        <v>53052</v>
      </c>
      <c r="L34" s="18">
        <v>27342</v>
      </c>
      <c r="M34" s="27">
        <f>SUM(M3:M9)+M16+M19+SUM(M26:M33)</f>
        <v>31102.059999999994</v>
      </c>
      <c r="N34" s="9">
        <f t="shared" si="0"/>
        <v>527733.08991</v>
      </c>
    </row>
  </sheetData>
  <printOptions/>
  <pageMargins left="0.7086614173228347" right="0.7086614173228347" top="0.7480314960629921" bottom="0.7480314960629921" header="0.31496062992125984" footer="0.31496062992125984"/>
  <pageSetup horizontalDpi="600" verticalDpi="600" orientation="landscape" paperSize="9" scale="5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E5F55-6E69-493D-B15D-1F327E7DFDD8}">
  <dimension ref="A1:N34"/>
  <sheetViews>
    <sheetView zoomScale="90" zoomScaleNormal="90" workbookViewId="0" topLeftCell="A1"/>
  </sheetViews>
  <sheetFormatPr defaultColWidth="9.140625" defaultRowHeight="15"/>
  <cols>
    <col min="1" max="1" width="32.140625" style="0" customWidth="1"/>
    <col min="2" max="2" width="6.140625" style="0" customWidth="1"/>
    <col min="3" max="14" width="15.140625" style="2" customWidth="1"/>
  </cols>
  <sheetData>
    <row r="1" ht="15">
      <c r="A1" s="10" t="s">
        <v>75</v>
      </c>
    </row>
    <row r="2" spans="1:14" s="3" customFormat="1" ht="30">
      <c r="A2" s="4"/>
      <c r="B2" s="5"/>
      <c r="C2" s="11" t="s">
        <v>60</v>
      </c>
      <c r="D2" s="11" t="s">
        <v>61</v>
      </c>
      <c r="E2" s="11" t="s">
        <v>62</v>
      </c>
      <c r="F2" s="11" t="s">
        <v>63</v>
      </c>
      <c r="G2" s="11" t="s">
        <v>64</v>
      </c>
      <c r="H2" s="11" t="s">
        <v>65</v>
      </c>
      <c r="I2" s="11" t="s">
        <v>66</v>
      </c>
      <c r="J2" s="11" t="s">
        <v>67</v>
      </c>
      <c r="K2" s="11" t="s">
        <v>68</v>
      </c>
      <c r="L2" s="11" t="s">
        <v>69</v>
      </c>
      <c r="M2" s="11" t="s">
        <v>70</v>
      </c>
      <c r="N2" s="12" t="s">
        <v>71</v>
      </c>
    </row>
    <row r="3" spans="1:14" ht="15">
      <c r="A3" s="6" t="s">
        <v>0</v>
      </c>
      <c r="B3" s="1" t="s">
        <v>1</v>
      </c>
      <c r="C3" s="18">
        <v>5414</v>
      </c>
      <c r="D3" s="18">
        <v>2559</v>
      </c>
      <c r="E3" s="18">
        <v>238</v>
      </c>
      <c r="F3" s="18">
        <v>303.685</v>
      </c>
      <c r="G3" s="19">
        <v>3998.9799999999996</v>
      </c>
      <c r="H3" s="20">
        <v>868.4539999999993</v>
      </c>
      <c r="I3" s="18">
        <v>3790.074</v>
      </c>
      <c r="J3" s="18">
        <f>2309+59</f>
        <v>2368</v>
      </c>
      <c r="K3" s="18">
        <v>2207</v>
      </c>
      <c r="L3" s="18">
        <v>307</v>
      </c>
      <c r="M3" s="26">
        <v>6497.360000000001</v>
      </c>
      <c r="N3" s="13">
        <f>SUM(C3:M3)</f>
        <v>28551.553</v>
      </c>
    </row>
    <row r="4" spans="1:14" ht="15">
      <c r="A4" s="6" t="s">
        <v>2</v>
      </c>
      <c r="B4" s="1" t="s">
        <v>3</v>
      </c>
      <c r="C4" s="18">
        <v>8929</v>
      </c>
      <c r="D4" s="18">
        <v>6636</v>
      </c>
      <c r="E4" s="18">
        <v>1254</v>
      </c>
      <c r="F4" s="18">
        <v>0</v>
      </c>
      <c r="G4" s="19">
        <v>600.1500000000001</v>
      </c>
      <c r="H4" s="20">
        <v>3340.284999999999</v>
      </c>
      <c r="I4" s="18">
        <v>4377.766</v>
      </c>
      <c r="J4" s="18">
        <v>1098</v>
      </c>
      <c r="K4" s="18">
        <v>195</v>
      </c>
      <c r="L4" s="18">
        <v>0</v>
      </c>
      <c r="M4" s="26">
        <v>4716.209999999999</v>
      </c>
      <c r="N4" s="13">
        <f aca="true" t="shared" si="0" ref="N4:N34">SUM(C4:M4)</f>
        <v>31146.411</v>
      </c>
    </row>
    <row r="5" spans="1:14" ht="15">
      <c r="A5" s="6" t="s">
        <v>4</v>
      </c>
      <c r="B5" s="1" t="s">
        <v>5</v>
      </c>
      <c r="C5" s="18">
        <v>3255</v>
      </c>
      <c r="D5" s="18">
        <v>3242</v>
      </c>
      <c r="E5" s="18">
        <v>3144</v>
      </c>
      <c r="F5" s="18">
        <v>454.064</v>
      </c>
      <c r="G5" s="19">
        <v>4090.4799999999996</v>
      </c>
      <c r="H5" s="20">
        <v>6769.286000000002</v>
      </c>
      <c r="I5" s="18">
        <v>6728.284</v>
      </c>
      <c r="J5" s="18">
        <f>5011+57</f>
        <v>5068</v>
      </c>
      <c r="K5" s="18">
        <v>4604</v>
      </c>
      <c r="L5" s="18">
        <v>4384</v>
      </c>
      <c r="M5" s="26">
        <v>6058.310000000001</v>
      </c>
      <c r="N5" s="13">
        <f t="shared" si="0"/>
        <v>47797.424</v>
      </c>
    </row>
    <row r="6" spans="1:14" ht="15">
      <c r="A6" s="6" t="s">
        <v>6</v>
      </c>
      <c r="B6" s="1" t="s">
        <v>7</v>
      </c>
      <c r="C6" s="18">
        <v>0</v>
      </c>
      <c r="D6" s="18">
        <v>0</v>
      </c>
      <c r="E6" s="18">
        <v>0</v>
      </c>
      <c r="F6" s="18">
        <v>0</v>
      </c>
      <c r="G6" s="19">
        <v>0</v>
      </c>
      <c r="H6" s="20">
        <v>0</v>
      </c>
      <c r="I6" s="18"/>
      <c r="J6" s="18"/>
      <c r="K6" s="18">
        <v>0</v>
      </c>
      <c r="L6" s="18">
        <v>0</v>
      </c>
      <c r="M6" s="26">
        <v>0</v>
      </c>
      <c r="N6" s="13">
        <f t="shared" si="0"/>
        <v>0</v>
      </c>
    </row>
    <row r="7" spans="1:14" ht="15">
      <c r="A7" s="6" t="s">
        <v>8</v>
      </c>
      <c r="B7" s="1" t="s">
        <v>9</v>
      </c>
      <c r="C7" s="18">
        <v>0</v>
      </c>
      <c r="D7" s="18">
        <v>0</v>
      </c>
      <c r="E7" s="18">
        <v>0</v>
      </c>
      <c r="F7" s="18">
        <v>0</v>
      </c>
      <c r="G7" s="19">
        <v>0</v>
      </c>
      <c r="H7" s="20">
        <v>0</v>
      </c>
      <c r="I7" s="18"/>
      <c r="J7" s="18"/>
      <c r="K7" s="18">
        <v>0</v>
      </c>
      <c r="L7" s="18">
        <v>0</v>
      </c>
      <c r="M7" s="26">
        <v>0</v>
      </c>
      <c r="N7" s="13">
        <f t="shared" si="0"/>
        <v>0</v>
      </c>
    </row>
    <row r="8" spans="1:14" ht="15">
      <c r="A8" s="6" t="s">
        <v>10</v>
      </c>
      <c r="B8" s="1" t="s">
        <v>11</v>
      </c>
      <c r="C8" s="18">
        <v>0</v>
      </c>
      <c r="D8" s="18">
        <v>0</v>
      </c>
      <c r="E8" s="18">
        <v>0</v>
      </c>
      <c r="F8" s="18">
        <v>0</v>
      </c>
      <c r="G8" s="19">
        <v>0</v>
      </c>
      <c r="H8" s="20">
        <v>0</v>
      </c>
      <c r="I8" s="18"/>
      <c r="J8" s="18"/>
      <c r="K8" s="18">
        <v>0</v>
      </c>
      <c r="L8" s="18">
        <v>0</v>
      </c>
      <c r="M8" s="26">
        <v>0</v>
      </c>
      <c r="N8" s="13">
        <f t="shared" si="0"/>
        <v>0</v>
      </c>
    </row>
    <row r="9" spans="1:14" ht="15">
      <c r="A9" s="6" t="s">
        <v>12</v>
      </c>
      <c r="B9" s="1" t="s">
        <v>13</v>
      </c>
      <c r="C9" s="18">
        <v>0</v>
      </c>
      <c r="D9" s="18">
        <v>0</v>
      </c>
      <c r="E9" s="18">
        <v>0</v>
      </c>
      <c r="F9" s="18">
        <v>0</v>
      </c>
      <c r="G9" s="19">
        <v>5</v>
      </c>
      <c r="H9" s="20">
        <v>-0.09600000000000364</v>
      </c>
      <c r="I9" s="18"/>
      <c r="J9" s="18"/>
      <c r="K9" s="18">
        <v>188</v>
      </c>
      <c r="L9" s="18">
        <v>0</v>
      </c>
      <c r="M9" s="26">
        <v>0.3799999999999999</v>
      </c>
      <c r="N9" s="13">
        <f t="shared" si="0"/>
        <v>193.284</v>
      </c>
    </row>
    <row r="10" spans="1:14" ht="15">
      <c r="A10" s="6" t="s">
        <v>14</v>
      </c>
      <c r="B10" s="1" t="s">
        <v>15</v>
      </c>
      <c r="C10" s="18">
        <v>727</v>
      </c>
      <c r="D10" s="18">
        <v>936</v>
      </c>
      <c r="E10" s="18">
        <v>0</v>
      </c>
      <c r="F10" s="18">
        <v>5.937</v>
      </c>
      <c r="G10" s="19">
        <v>1427.8500000000058</v>
      </c>
      <c r="H10" s="20">
        <v>1910.969</v>
      </c>
      <c r="I10" s="18">
        <f aca="true" t="shared" si="1" ref="I10">I11+I12</f>
        <v>310.348</v>
      </c>
      <c r="J10" s="18">
        <f aca="true" t="shared" si="2" ref="J10">SUM(J11:J12)</f>
        <v>154</v>
      </c>
      <c r="K10" s="18">
        <f aca="true" t="shared" si="3" ref="K10">K11+K12</f>
        <v>62</v>
      </c>
      <c r="L10" s="18">
        <v>1426</v>
      </c>
      <c r="M10" s="26">
        <f>SUM(M11:M12)</f>
        <v>0</v>
      </c>
      <c r="N10" s="13">
        <f t="shared" si="0"/>
        <v>6960.104000000006</v>
      </c>
    </row>
    <row r="11" spans="1:14" ht="15">
      <c r="A11" s="6" t="s">
        <v>16</v>
      </c>
      <c r="B11" s="1" t="s">
        <v>17</v>
      </c>
      <c r="C11" s="18">
        <v>329</v>
      </c>
      <c r="D11" s="18">
        <v>658</v>
      </c>
      <c r="E11" s="18">
        <v>0</v>
      </c>
      <c r="F11" s="18">
        <v>5.937</v>
      </c>
      <c r="G11" s="19">
        <v>1102.2</v>
      </c>
      <c r="H11" s="18">
        <v>150.47499999999982</v>
      </c>
      <c r="I11" s="18">
        <v>310.348</v>
      </c>
      <c r="J11" s="18">
        <v>91</v>
      </c>
      <c r="K11" s="21">
        <v>0</v>
      </c>
      <c r="L11" s="18">
        <v>11</v>
      </c>
      <c r="M11" s="26">
        <v>0</v>
      </c>
      <c r="N11" s="13">
        <f t="shared" si="0"/>
        <v>2657.96</v>
      </c>
    </row>
    <row r="12" spans="1:14" ht="15">
      <c r="A12" s="6" t="s">
        <v>18</v>
      </c>
      <c r="B12" s="1" t="s">
        <v>19</v>
      </c>
      <c r="C12" s="18">
        <v>398</v>
      </c>
      <c r="D12" s="18">
        <v>279</v>
      </c>
      <c r="E12" s="18">
        <v>0</v>
      </c>
      <c r="F12" s="18">
        <v>0</v>
      </c>
      <c r="G12" s="19">
        <v>325.6499999999942</v>
      </c>
      <c r="H12" s="18">
        <v>1760.4940000000001</v>
      </c>
      <c r="I12" s="18">
        <v>0</v>
      </c>
      <c r="J12" s="18">
        <v>63</v>
      </c>
      <c r="K12" s="21">
        <v>62</v>
      </c>
      <c r="L12" s="18">
        <v>1415</v>
      </c>
      <c r="M12" s="26">
        <v>0</v>
      </c>
      <c r="N12" s="13">
        <f t="shared" si="0"/>
        <v>4303.143999999995</v>
      </c>
    </row>
    <row r="13" spans="1:14" ht="15">
      <c r="A13" s="6" t="s">
        <v>20</v>
      </c>
      <c r="B13" s="1" t="s">
        <v>21</v>
      </c>
      <c r="C13" s="18">
        <v>187</v>
      </c>
      <c r="D13" s="18">
        <v>1627</v>
      </c>
      <c r="E13" s="18">
        <v>66010</v>
      </c>
      <c r="F13" s="18">
        <v>0</v>
      </c>
      <c r="G13" s="19">
        <v>1176.0299999999988</v>
      </c>
      <c r="H13" s="20">
        <v>3300.4630000000006</v>
      </c>
      <c r="I13" s="18">
        <f>I14+I15</f>
        <v>2589.435</v>
      </c>
      <c r="J13" s="18">
        <f aca="true" t="shared" si="4" ref="J13">SUM(J14:J15)</f>
        <v>442</v>
      </c>
      <c r="K13" s="18">
        <f aca="true" t="shared" si="5" ref="K13">K14+K15</f>
        <v>2330</v>
      </c>
      <c r="L13" s="18">
        <v>84</v>
      </c>
      <c r="M13" s="26">
        <f>SUM(M14:M15)</f>
        <v>2728.25</v>
      </c>
      <c r="N13" s="13">
        <f t="shared" si="0"/>
        <v>80474.178</v>
      </c>
    </row>
    <row r="14" spans="1:14" ht="15">
      <c r="A14" s="6" t="s">
        <v>16</v>
      </c>
      <c r="B14" s="1" t="s">
        <v>22</v>
      </c>
      <c r="C14" s="18">
        <v>174</v>
      </c>
      <c r="D14" s="18">
        <v>200</v>
      </c>
      <c r="E14" s="18">
        <v>56987</v>
      </c>
      <c r="F14" s="18">
        <v>0</v>
      </c>
      <c r="G14" s="19">
        <v>99.96000000000004</v>
      </c>
      <c r="H14" s="18">
        <v>2158.3160000000003</v>
      </c>
      <c r="I14" s="18">
        <v>509.659</v>
      </c>
      <c r="J14" s="18">
        <v>179</v>
      </c>
      <c r="K14" s="21">
        <v>94</v>
      </c>
      <c r="L14" s="18">
        <v>60</v>
      </c>
      <c r="M14" s="26">
        <v>0</v>
      </c>
      <c r="N14" s="13">
        <f t="shared" si="0"/>
        <v>60461.935</v>
      </c>
    </row>
    <row r="15" spans="1:14" ht="15">
      <c r="A15" s="6" t="s">
        <v>18</v>
      </c>
      <c r="B15" s="1" t="s">
        <v>23</v>
      </c>
      <c r="C15" s="18">
        <v>13</v>
      </c>
      <c r="D15" s="18">
        <v>1427</v>
      </c>
      <c r="E15" s="18">
        <v>9023</v>
      </c>
      <c r="F15" s="18">
        <v>0</v>
      </c>
      <c r="G15" s="19">
        <v>1076.0699999999997</v>
      </c>
      <c r="H15" s="18">
        <v>1143.1470000000004</v>
      </c>
      <c r="I15" s="18">
        <v>2079.776</v>
      </c>
      <c r="J15" s="18">
        <v>263</v>
      </c>
      <c r="K15" s="21">
        <v>2236</v>
      </c>
      <c r="L15" s="18">
        <v>24</v>
      </c>
      <c r="M15" s="26">
        <v>2728.25</v>
      </c>
      <c r="N15" s="13">
        <f t="shared" si="0"/>
        <v>20013.243000000002</v>
      </c>
    </row>
    <row r="16" spans="1:14" ht="15">
      <c r="A16" s="6" t="s">
        <v>24</v>
      </c>
      <c r="B16" s="1" t="s">
        <v>25</v>
      </c>
      <c r="C16" s="18">
        <v>914</v>
      </c>
      <c r="D16" s="18">
        <f>D17+D18</f>
        <v>2564</v>
      </c>
      <c r="E16" s="18">
        <v>66010</v>
      </c>
      <c r="F16" s="18">
        <v>5.937</v>
      </c>
      <c r="G16" s="19">
        <v>2603.8800000000047</v>
      </c>
      <c r="H16" s="20">
        <v>5211.432</v>
      </c>
      <c r="I16" s="18">
        <f>I17+I18</f>
        <v>2899.783</v>
      </c>
      <c r="J16" s="18">
        <f aca="true" t="shared" si="6" ref="J16">SUM(J17:J18)</f>
        <v>596</v>
      </c>
      <c r="K16" s="18">
        <f aca="true" t="shared" si="7" ref="K16">K17+K18</f>
        <v>2392</v>
      </c>
      <c r="L16" s="18">
        <v>1510</v>
      </c>
      <c r="M16" s="26">
        <f>SUM(M17:M18)</f>
        <v>2728.25</v>
      </c>
      <c r="N16" s="13">
        <f t="shared" si="0"/>
        <v>87435.282</v>
      </c>
    </row>
    <row r="17" spans="1:14" ht="15">
      <c r="A17" s="6" t="s">
        <v>16</v>
      </c>
      <c r="B17" s="1" t="s">
        <v>26</v>
      </c>
      <c r="C17" s="18">
        <v>503</v>
      </c>
      <c r="D17" s="18">
        <f aca="true" t="shared" si="8" ref="D17:D18">D11+D14</f>
        <v>858</v>
      </c>
      <c r="E17" s="18">
        <v>56987</v>
      </c>
      <c r="F17" s="18">
        <v>5.937</v>
      </c>
      <c r="G17" s="19">
        <v>1202.16</v>
      </c>
      <c r="H17" s="18">
        <v>2307.7910000000015</v>
      </c>
      <c r="I17" s="18">
        <f aca="true" t="shared" si="9" ref="I17:I18">I11+I14</f>
        <v>820.0070000000001</v>
      </c>
      <c r="J17" s="18">
        <f aca="true" t="shared" si="10" ref="J17:J18">J11+J14</f>
        <v>270</v>
      </c>
      <c r="K17" s="22">
        <f aca="true" t="shared" si="11" ref="K17:K18">K11+K14</f>
        <v>94</v>
      </c>
      <c r="L17" s="18">
        <v>71</v>
      </c>
      <c r="M17" s="26">
        <f>M11+M14</f>
        <v>0</v>
      </c>
      <c r="N17" s="13">
        <f t="shared" si="0"/>
        <v>63118.895000000004</v>
      </c>
    </row>
    <row r="18" spans="1:14" ht="15">
      <c r="A18" s="6" t="s">
        <v>18</v>
      </c>
      <c r="B18" s="1" t="s">
        <v>27</v>
      </c>
      <c r="C18" s="18">
        <v>411</v>
      </c>
      <c r="D18" s="18">
        <f t="shared" si="8"/>
        <v>1706</v>
      </c>
      <c r="E18" s="18">
        <v>9023</v>
      </c>
      <c r="F18" s="18">
        <v>0</v>
      </c>
      <c r="G18" s="19">
        <v>1401.7200000000012</v>
      </c>
      <c r="H18" s="18">
        <v>2903.6409999999996</v>
      </c>
      <c r="I18" s="18">
        <f t="shared" si="9"/>
        <v>2079.776</v>
      </c>
      <c r="J18" s="18">
        <f t="shared" si="10"/>
        <v>326</v>
      </c>
      <c r="K18" s="22">
        <f t="shared" si="11"/>
        <v>2298</v>
      </c>
      <c r="L18" s="18">
        <v>1439</v>
      </c>
      <c r="M18" s="26">
        <f>M12+M15</f>
        <v>2728.25</v>
      </c>
      <c r="N18" s="13">
        <f t="shared" si="0"/>
        <v>24316.387000000002</v>
      </c>
    </row>
    <row r="19" spans="1:14" ht="15">
      <c r="A19" s="6" t="s">
        <v>28</v>
      </c>
      <c r="B19" s="1" t="s">
        <v>29</v>
      </c>
      <c r="C19" s="18">
        <v>10104</v>
      </c>
      <c r="D19" s="18">
        <f>D20+D24+D25</f>
        <v>13596</v>
      </c>
      <c r="E19" s="18">
        <v>13996</v>
      </c>
      <c r="F19" s="18">
        <v>7454.139789999998</v>
      </c>
      <c r="G19" s="19">
        <v>9398.29</v>
      </c>
      <c r="H19" s="20">
        <v>47426.77668000001</v>
      </c>
      <c r="I19" s="18">
        <f aca="true" t="shared" si="12" ref="I19">I20+I24+I25</f>
        <v>17873.55688</v>
      </c>
      <c r="J19" s="18">
        <f aca="true" t="shared" si="13" ref="J19">SUM(J20,J24:J25)</f>
        <v>25547</v>
      </c>
      <c r="K19" s="18">
        <f aca="true" t="shared" si="14" ref="K19">SUM(K21:K25)</f>
        <v>44543</v>
      </c>
      <c r="L19" s="18">
        <v>13062</v>
      </c>
      <c r="M19" s="26">
        <f>M20+M24+M25</f>
        <v>17866.810000000005</v>
      </c>
      <c r="N19" s="13">
        <f t="shared" si="0"/>
        <v>220867.57335000002</v>
      </c>
    </row>
    <row r="20" spans="1:14" ht="15">
      <c r="A20" s="6" t="s">
        <v>30</v>
      </c>
      <c r="B20" s="1" t="s">
        <v>31</v>
      </c>
      <c r="C20" s="18">
        <v>10104</v>
      </c>
      <c r="D20" s="18">
        <f>D21+D22+D23</f>
        <v>13596</v>
      </c>
      <c r="E20" s="18">
        <v>13996</v>
      </c>
      <c r="F20" s="18">
        <v>7454.139789999998</v>
      </c>
      <c r="G20" s="19">
        <v>9394.059999999998</v>
      </c>
      <c r="H20" s="20">
        <v>48353.57268000001</v>
      </c>
      <c r="I20" s="18">
        <f aca="true" t="shared" si="15" ref="I20">I21+I22+I23</f>
        <v>17835.79688</v>
      </c>
      <c r="J20" s="18">
        <f aca="true" t="shared" si="16" ref="J20">SUM(J21:J23)</f>
        <v>25547</v>
      </c>
      <c r="K20" s="18">
        <f aca="true" t="shared" si="17" ref="K20">K21+K22+K23</f>
        <v>41456</v>
      </c>
      <c r="L20" s="18">
        <v>12299</v>
      </c>
      <c r="M20" s="26">
        <f>SUM(M21:M23)</f>
        <v>17468.190000000006</v>
      </c>
      <c r="N20" s="13">
        <f t="shared" si="0"/>
        <v>217503.75935</v>
      </c>
    </row>
    <row r="21" spans="1:14" ht="15">
      <c r="A21" s="6" t="s">
        <v>32</v>
      </c>
      <c r="B21" s="1" t="s">
        <v>33</v>
      </c>
      <c r="C21" s="18">
        <v>9461</v>
      </c>
      <c r="D21" s="18">
        <v>12884</v>
      </c>
      <c r="E21" s="18">
        <v>9708</v>
      </c>
      <c r="F21" s="18">
        <v>7404.487469999999</v>
      </c>
      <c r="G21" s="19">
        <v>8835.300000000003</v>
      </c>
      <c r="H21" s="18">
        <v>12639.560580000005</v>
      </c>
      <c r="I21" s="18">
        <v>12950.05597</v>
      </c>
      <c r="J21" s="18">
        <v>23408</v>
      </c>
      <c r="K21" s="21">
        <v>36151</v>
      </c>
      <c r="L21" s="18">
        <v>11534</v>
      </c>
      <c r="M21" s="26">
        <v>16495.350000000006</v>
      </c>
      <c r="N21" s="13">
        <f t="shared" si="0"/>
        <v>161470.75402000002</v>
      </c>
    </row>
    <row r="22" spans="1:14" ht="15">
      <c r="A22" s="6" t="s">
        <v>34</v>
      </c>
      <c r="B22" s="1" t="s">
        <v>35</v>
      </c>
      <c r="C22" s="18">
        <v>643</v>
      </c>
      <c r="D22" s="18">
        <v>712</v>
      </c>
      <c r="E22" s="18">
        <v>4236</v>
      </c>
      <c r="F22" s="18">
        <v>49.6523199999989</v>
      </c>
      <c r="G22" s="19">
        <v>558.46</v>
      </c>
      <c r="H22" s="18">
        <v>33389.98374</v>
      </c>
      <c r="I22" s="18">
        <v>4885.740910000001</v>
      </c>
      <c r="J22" s="18">
        <v>2139</v>
      </c>
      <c r="K22" s="21">
        <v>5305</v>
      </c>
      <c r="L22" s="18">
        <v>765</v>
      </c>
      <c r="M22" s="26">
        <v>972.8400000000001</v>
      </c>
      <c r="N22" s="13">
        <f t="shared" si="0"/>
        <v>53656.67697</v>
      </c>
    </row>
    <row r="23" spans="1:14" ht="15">
      <c r="A23" s="6" t="s">
        <v>36</v>
      </c>
      <c r="B23" s="1" t="s">
        <v>37</v>
      </c>
      <c r="C23" s="18">
        <v>0</v>
      </c>
      <c r="D23" s="18">
        <v>0</v>
      </c>
      <c r="E23" s="18">
        <v>52</v>
      </c>
      <c r="F23" s="18">
        <v>0</v>
      </c>
      <c r="G23" s="19">
        <v>0.29999999999999716</v>
      </c>
      <c r="H23" s="18">
        <v>0</v>
      </c>
      <c r="I23" s="18">
        <v>0</v>
      </c>
      <c r="J23" s="18"/>
      <c r="K23" s="21">
        <v>0</v>
      </c>
      <c r="L23" s="18">
        <v>0</v>
      </c>
      <c r="M23" s="26">
        <v>0</v>
      </c>
      <c r="N23" s="13">
        <f t="shared" si="0"/>
        <v>52.3</v>
      </c>
    </row>
    <row r="24" spans="1:14" ht="15">
      <c r="A24" s="6" t="s">
        <v>38</v>
      </c>
      <c r="B24" s="1" t="s">
        <v>39</v>
      </c>
      <c r="C24" s="18">
        <v>0</v>
      </c>
      <c r="D24" s="18">
        <v>0</v>
      </c>
      <c r="E24" s="18">
        <v>0</v>
      </c>
      <c r="F24" s="18">
        <v>0</v>
      </c>
      <c r="G24" s="19">
        <v>4.230000000000018</v>
      </c>
      <c r="H24" s="18">
        <v>1397.23236</v>
      </c>
      <c r="I24" s="18">
        <v>37.76</v>
      </c>
      <c r="J24" s="18"/>
      <c r="K24" s="21">
        <v>3087</v>
      </c>
      <c r="L24" s="18">
        <v>763</v>
      </c>
      <c r="M24" s="26">
        <v>398.6199999999999</v>
      </c>
      <c r="N24" s="13">
        <f t="shared" si="0"/>
        <v>5687.84236</v>
      </c>
    </row>
    <row r="25" spans="1:14" ht="15">
      <c r="A25" s="6" t="s">
        <v>40</v>
      </c>
      <c r="B25" s="1" t="s">
        <v>41</v>
      </c>
      <c r="C25" s="18">
        <v>0</v>
      </c>
      <c r="D25" s="18">
        <v>0</v>
      </c>
      <c r="E25" s="18">
        <v>0</v>
      </c>
      <c r="F25" s="18">
        <v>0</v>
      </c>
      <c r="G25" s="19">
        <v>0</v>
      </c>
      <c r="H25" s="18">
        <v>0</v>
      </c>
      <c r="I25" s="18"/>
      <c r="J25" s="18"/>
      <c r="K25" s="21">
        <v>0</v>
      </c>
      <c r="L25" s="18">
        <v>0</v>
      </c>
      <c r="M25" s="26">
        <v>0</v>
      </c>
      <c r="N25" s="13">
        <f t="shared" si="0"/>
        <v>0</v>
      </c>
    </row>
    <row r="26" spans="1:14" ht="15">
      <c r="A26" s="6" t="s">
        <v>42</v>
      </c>
      <c r="B26" s="1" t="s">
        <v>43</v>
      </c>
      <c r="C26" s="18">
        <v>0</v>
      </c>
      <c r="D26" s="18">
        <v>0</v>
      </c>
      <c r="E26" s="18">
        <v>0</v>
      </c>
      <c r="F26" s="18">
        <v>0</v>
      </c>
      <c r="G26" s="19">
        <v>0</v>
      </c>
      <c r="H26" s="20">
        <v>0</v>
      </c>
      <c r="I26" s="18">
        <v>2944.566</v>
      </c>
      <c r="J26" s="18"/>
      <c r="K26" s="18">
        <v>0</v>
      </c>
      <c r="L26" s="18">
        <v>0</v>
      </c>
      <c r="M26" s="26">
        <v>0</v>
      </c>
      <c r="N26" s="13">
        <f t="shared" si="0"/>
        <v>2944.566</v>
      </c>
    </row>
    <row r="27" spans="1:14" ht="15">
      <c r="A27" s="6" t="s">
        <v>44</v>
      </c>
      <c r="B27" s="1" t="s">
        <v>45</v>
      </c>
      <c r="C27" s="18">
        <v>0</v>
      </c>
      <c r="D27" s="18">
        <v>0</v>
      </c>
      <c r="E27" s="18">
        <v>0</v>
      </c>
      <c r="F27" s="18">
        <v>0</v>
      </c>
      <c r="G27" s="19">
        <v>0</v>
      </c>
      <c r="H27" s="20">
        <v>0</v>
      </c>
      <c r="I27" s="18"/>
      <c r="J27" s="18"/>
      <c r="K27" s="18">
        <v>0</v>
      </c>
      <c r="L27" s="18">
        <v>0</v>
      </c>
      <c r="M27" s="26">
        <v>0</v>
      </c>
      <c r="N27" s="13">
        <f t="shared" si="0"/>
        <v>0</v>
      </c>
    </row>
    <row r="28" spans="1:14" ht="15">
      <c r="A28" s="6" t="s">
        <v>46</v>
      </c>
      <c r="B28" s="1" t="s">
        <v>47</v>
      </c>
      <c r="C28" s="18">
        <v>20</v>
      </c>
      <c r="D28" s="18">
        <v>8</v>
      </c>
      <c r="E28" s="18">
        <v>42</v>
      </c>
      <c r="F28" s="18">
        <v>0</v>
      </c>
      <c r="G28" s="19">
        <v>5.990000000000009</v>
      </c>
      <c r="H28" s="20">
        <v>48.908000000000015</v>
      </c>
      <c r="I28" s="18">
        <v>15.8</v>
      </c>
      <c r="J28" s="18">
        <v>369</v>
      </c>
      <c r="K28" s="18">
        <v>20</v>
      </c>
      <c r="L28" s="18">
        <v>157</v>
      </c>
      <c r="M28" s="26">
        <v>0.030000000000001137</v>
      </c>
      <c r="N28" s="13">
        <f t="shared" si="0"/>
        <v>686.7280000000001</v>
      </c>
    </row>
    <row r="29" spans="1:14" ht="15">
      <c r="A29" s="6" t="s">
        <v>48</v>
      </c>
      <c r="B29" s="1" t="s">
        <v>49</v>
      </c>
      <c r="C29" s="18">
        <v>0</v>
      </c>
      <c r="D29" s="18">
        <v>0</v>
      </c>
      <c r="E29" s="18">
        <v>0</v>
      </c>
      <c r="F29" s="18">
        <v>0</v>
      </c>
      <c r="G29" s="19">
        <v>0</v>
      </c>
      <c r="H29" s="20">
        <v>0</v>
      </c>
      <c r="I29" s="18"/>
      <c r="J29" s="18"/>
      <c r="K29" s="18">
        <v>0</v>
      </c>
      <c r="L29" s="18">
        <v>0</v>
      </c>
      <c r="M29" s="26">
        <v>349.29999999999995</v>
      </c>
      <c r="N29" s="13">
        <f t="shared" si="0"/>
        <v>349.29999999999995</v>
      </c>
    </row>
    <row r="30" spans="1:14" ht="15">
      <c r="A30" s="6" t="s">
        <v>50</v>
      </c>
      <c r="B30" s="1" t="s">
        <v>51</v>
      </c>
      <c r="C30" s="18">
        <v>0</v>
      </c>
      <c r="D30" s="18">
        <v>0</v>
      </c>
      <c r="E30" s="18">
        <v>0</v>
      </c>
      <c r="F30" s="18">
        <v>0</v>
      </c>
      <c r="G30" s="19">
        <v>0</v>
      </c>
      <c r="H30" s="20">
        <v>0</v>
      </c>
      <c r="I30" s="18"/>
      <c r="J30" s="18"/>
      <c r="K30" s="18">
        <v>0</v>
      </c>
      <c r="L30" s="18">
        <v>0</v>
      </c>
      <c r="M30" s="26">
        <v>0</v>
      </c>
      <c r="N30" s="13">
        <f t="shared" si="0"/>
        <v>0</v>
      </c>
    </row>
    <row r="31" spans="1:14" ht="15">
      <c r="A31" s="6" t="s">
        <v>52</v>
      </c>
      <c r="B31" s="1" t="s">
        <v>53</v>
      </c>
      <c r="C31" s="18">
        <v>0</v>
      </c>
      <c r="D31" s="18">
        <v>0</v>
      </c>
      <c r="E31" s="18">
        <v>0</v>
      </c>
      <c r="F31" s="18">
        <v>0</v>
      </c>
      <c r="G31" s="19">
        <v>1.17999999999995</v>
      </c>
      <c r="H31" s="20">
        <v>-0.1360000000000241</v>
      </c>
      <c r="I31" s="18"/>
      <c r="J31" s="18"/>
      <c r="K31" s="18">
        <v>0</v>
      </c>
      <c r="L31" s="18">
        <v>0</v>
      </c>
      <c r="M31" s="26">
        <v>0</v>
      </c>
      <c r="N31" s="13">
        <f t="shared" si="0"/>
        <v>1.0439999999999259</v>
      </c>
    </row>
    <row r="32" spans="1:14" ht="15">
      <c r="A32" s="6" t="s">
        <v>54</v>
      </c>
      <c r="B32" s="1" t="s">
        <v>55</v>
      </c>
      <c r="C32" s="18">
        <v>0</v>
      </c>
      <c r="D32" s="18">
        <v>0</v>
      </c>
      <c r="E32" s="18">
        <v>0</v>
      </c>
      <c r="F32" s="18">
        <v>0</v>
      </c>
      <c r="G32" s="19">
        <v>0</v>
      </c>
      <c r="H32" s="20">
        <v>0</v>
      </c>
      <c r="I32" s="18"/>
      <c r="J32" s="18"/>
      <c r="K32" s="18">
        <v>0</v>
      </c>
      <c r="L32" s="18">
        <v>0</v>
      </c>
      <c r="M32" s="26">
        <v>0</v>
      </c>
      <c r="N32" s="13">
        <f t="shared" si="0"/>
        <v>0</v>
      </c>
    </row>
    <row r="33" spans="1:14" ht="15">
      <c r="A33" s="6" t="s">
        <v>56</v>
      </c>
      <c r="B33" s="1" t="s">
        <v>57</v>
      </c>
      <c r="C33" s="18">
        <v>159</v>
      </c>
      <c r="D33" s="18">
        <v>530</v>
      </c>
      <c r="E33" s="18">
        <v>16</v>
      </c>
      <c r="F33" s="18">
        <v>1.094</v>
      </c>
      <c r="G33" s="19">
        <v>65.07000000000005</v>
      </c>
      <c r="H33" s="20">
        <v>498.51478</v>
      </c>
      <c r="I33" s="18">
        <v>3143.4373899999996</v>
      </c>
      <c r="J33" s="18">
        <v>1031</v>
      </c>
      <c r="K33" s="18">
        <v>342</v>
      </c>
      <c r="L33" s="18">
        <v>292</v>
      </c>
      <c r="M33" s="26">
        <v>45.059999999999945</v>
      </c>
      <c r="N33" s="13">
        <f t="shared" si="0"/>
        <v>6123.176169999999</v>
      </c>
    </row>
    <row r="34" spans="1:14" ht="15">
      <c r="A34" s="7" t="s">
        <v>58</v>
      </c>
      <c r="B34" s="8" t="s">
        <v>59</v>
      </c>
      <c r="C34" s="18">
        <v>28810</v>
      </c>
      <c r="D34" s="18">
        <v>29135</v>
      </c>
      <c r="E34" s="18">
        <v>84700</v>
      </c>
      <c r="F34" s="18">
        <v>8218.919790000002</v>
      </c>
      <c r="G34" s="19">
        <v>20769.01999999999</v>
      </c>
      <c r="H34" s="20">
        <v>64163.42446000001</v>
      </c>
      <c r="I34" s="18">
        <f>I3+I5+I4+I6+I7+I8+I9+I16+I19+I26+I27+I28+I29+I30+I32+I31+I33</f>
        <v>41773.26727</v>
      </c>
      <c r="J34" s="23">
        <f aca="true" t="shared" si="18" ref="J34">SUM(J3:J10,J13,J19,J26:J33)</f>
        <v>36077</v>
      </c>
      <c r="K34" s="23">
        <f>SUM(K3:K10)+K13+K19+SUM(K26:K33)</f>
        <v>54491</v>
      </c>
      <c r="L34" s="18">
        <v>19712</v>
      </c>
      <c r="M34" s="27">
        <f>SUM(M3:M9)+M16+M19+SUM(M26:M33)</f>
        <v>38261.71000000001</v>
      </c>
      <c r="N34" s="9">
        <f t="shared" si="0"/>
        <v>426111.34152</v>
      </c>
    </row>
  </sheetData>
  <printOptions/>
  <pageMargins left="0.7086614173228347" right="0.7086614173228347" top="0.7480314960629921" bottom="0.7480314960629921" header="0.31496062992125984" footer="0.31496062992125984"/>
  <pageSetup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A6CC-AD56-4AEF-A16E-9D8501F5D100}">
  <dimension ref="A1:N34"/>
  <sheetViews>
    <sheetView zoomScale="90" zoomScaleNormal="90" workbookViewId="0" topLeftCell="A1">
      <selection activeCell="H34" sqref="H34"/>
    </sheetView>
  </sheetViews>
  <sheetFormatPr defaultColWidth="9.140625" defaultRowHeight="15"/>
  <cols>
    <col min="1" max="1" width="32.140625" style="0" customWidth="1"/>
    <col min="2" max="2" width="6.140625" style="0" customWidth="1"/>
    <col min="3" max="14" width="15.140625" style="2" customWidth="1"/>
  </cols>
  <sheetData>
    <row r="1" ht="15">
      <c r="A1" s="10" t="s">
        <v>76</v>
      </c>
    </row>
    <row r="2" spans="1:14" s="3" customFormat="1" ht="30">
      <c r="A2" s="4"/>
      <c r="B2" s="5"/>
      <c r="C2" s="11" t="s">
        <v>60</v>
      </c>
      <c r="D2" s="11" t="s">
        <v>61</v>
      </c>
      <c r="E2" s="11" t="s">
        <v>62</v>
      </c>
      <c r="F2" s="11" t="s">
        <v>63</v>
      </c>
      <c r="G2" s="11" t="s">
        <v>64</v>
      </c>
      <c r="H2" s="11" t="s">
        <v>65</v>
      </c>
      <c r="I2" s="11" t="s">
        <v>66</v>
      </c>
      <c r="J2" s="11" t="s">
        <v>67</v>
      </c>
      <c r="K2" s="11" t="s">
        <v>68</v>
      </c>
      <c r="L2" s="11" t="s">
        <v>69</v>
      </c>
      <c r="M2" s="11" t="s">
        <v>70</v>
      </c>
      <c r="N2" s="12" t="s">
        <v>71</v>
      </c>
    </row>
    <row r="3" spans="1:14" ht="15">
      <c r="A3" s="6" t="s">
        <v>0</v>
      </c>
      <c r="B3" s="1" t="s">
        <v>1</v>
      </c>
      <c r="C3" s="17">
        <v>11742</v>
      </c>
      <c r="D3" s="18">
        <v>4842</v>
      </c>
      <c r="E3" s="18">
        <v>3058</v>
      </c>
      <c r="F3" s="18">
        <v>5113</v>
      </c>
      <c r="G3" s="19">
        <v>3580</v>
      </c>
      <c r="H3" s="18">
        <v>15982</v>
      </c>
      <c r="I3" s="18">
        <v>4510</v>
      </c>
      <c r="J3" s="18">
        <v>7049</v>
      </c>
      <c r="K3" s="18">
        <v>7735</v>
      </c>
      <c r="L3" s="18">
        <v>5675</v>
      </c>
      <c r="M3" s="28">
        <v>6240</v>
      </c>
      <c r="N3" s="13">
        <f>SUM(C3:M3)</f>
        <v>75526</v>
      </c>
    </row>
    <row r="4" spans="1:14" ht="15">
      <c r="A4" s="6" t="s">
        <v>2</v>
      </c>
      <c r="B4" s="1" t="s">
        <v>3</v>
      </c>
      <c r="C4" s="17">
        <v>310</v>
      </c>
      <c r="D4" s="18">
        <v>119</v>
      </c>
      <c r="E4" s="18">
        <v>148</v>
      </c>
      <c r="F4" s="18">
        <v>0</v>
      </c>
      <c r="G4" s="19">
        <v>15</v>
      </c>
      <c r="H4" s="18">
        <v>2717</v>
      </c>
      <c r="I4" s="18">
        <v>1224</v>
      </c>
      <c r="J4" s="18">
        <v>31</v>
      </c>
      <c r="K4" s="18">
        <v>22</v>
      </c>
      <c r="L4" s="18">
        <v>0</v>
      </c>
      <c r="M4" s="28">
        <v>75</v>
      </c>
      <c r="N4" s="13">
        <f aca="true" t="shared" si="0" ref="N4:N34">SUM(C4:M4)</f>
        <v>4661</v>
      </c>
    </row>
    <row r="5" spans="1:14" ht="15">
      <c r="A5" s="6" t="s">
        <v>4</v>
      </c>
      <c r="B5" s="1" t="s">
        <v>5</v>
      </c>
      <c r="C5" s="17">
        <v>383</v>
      </c>
      <c r="D5" s="18">
        <v>434</v>
      </c>
      <c r="E5" s="18">
        <v>877</v>
      </c>
      <c r="F5" s="18">
        <v>83</v>
      </c>
      <c r="G5" s="19">
        <v>264</v>
      </c>
      <c r="H5" s="18">
        <v>787</v>
      </c>
      <c r="I5" s="18">
        <v>592</v>
      </c>
      <c r="J5" s="18">
        <v>258</v>
      </c>
      <c r="K5" s="18">
        <v>423</v>
      </c>
      <c r="L5" s="18">
        <v>509</v>
      </c>
      <c r="M5" s="28">
        <v>500</v>
      </c>
      <c r="N5" s="13">
        <f t="shared" si="0"/>
        <v>5110</v>
      </c>
    </row>
    <row r="6" spans="1:14" ht="15">
      <c r="A6" s="6" t="s">
        <v>6</v>
      </c>
      <c r="B6" s="1" t="s">
        <v>7</v>
      </c>
      <c r="C6" s="17">
        <v>0</v>
      </c>
      <c r="D6" s="18">
        <v>0</v>
      </c>
      <c r="E6" s="18">
        <v>0</v>
      </c>
      <c r="F6" s="18">
        <v>0</v>
      </c>
      <c r="G6" s="19">
        <v>0</v>
      </c>
      <c r="H6" s="18">
        <v>0</v>
      </c>
      <c r="I6" s="18"/>
      <c r="J6" s="18"/>
      <c r="K6" s="18">
        <v>0</v>
      </c>
      <c r="L6" s="18">
        <v>0</v>
      </c>
      <c r="M6" s="28">
        <v>0</v>
      </c>
      <c r="N6" s="13">
        <f t="shared" si="0"/>
        <v>0</v>
      </c>
    </row>
    <row r="7" spans="1:14" ht="15">
      <c r="A7" s="6" t="s">
        <v>8</v>
      </c>
      <c r="B7" s="1" t="s">
        <v>9</v>
      </c>
      <c r="C7" s="17">
        <v>0</v>
      </c>
      <c r="D7" s="18">
        <v>0</v>
      </c>
      <c r="E7" s="18">
        <v>0</v>
      </c>
      <c r="F7" s="18">
        <v>0</v>
      </c>
      <c r="G7" s="19">
        <v>0</v>
      </c>
      <c r="H7" s="18">
        <v>0</v>
      </c>
      <c r="I7" s="18">
        <v>1</v>
      </c>
      <c r="J7" s="18"/>
      <c r="K7" s="18">
        <v>0</v>
      </c>
      <c r="L7" s="18">
        <v>1</v>
      </c>
      <c r="M7" s="28">
        <v>0</v>
      </c>
      <c r="N7" s="13">
        <f t="shared" si="0"/>
        <v>2</v>
      </c>
    </row>
    <row r="8" spans="1:14" ht="15">
      <c r="A8" s="6" t="s">
        <v>10</v>
      </c>
      <c r="B8" s="1" t="s">
        <v>11</v>
      </c>
      <c r="C8" s="17">
        <v>0</v>
      </c>
      <c r="D8" s="18">
        <v>1</v>
      </c>
      <c r="E8" s="18">
        <v>0</v>
      </c>
      <c r="F8" s="18">
        <v>0</v>
      </c>
      <c r="G8" s="19">
        <v>0</v>
      </c>
      <c r="H8" s="18">
        <v>9</v>
      </c>
      <c r="I8" s="18">
        <v>1</v>
      </c>
      <c r="J8" s="18"/>
      <c r="K8" s="18">
        <v>1</v>
      </c>
      <c r="L8" s="18">
        <v>2</v>
      </c>
      <c r="M8" s="28">
        <v>0</v>
      </c>
      <c r="N8" s="13">
        <f t="shared" si="0"/>
        <v>14</v>
      </c>
    </row>
    <row r="9" spans="1:14" ht="15">
      <c r="A9" s="6" t="s">
        <v>12</v>
      </c>
      <c r="B9" s="1" t="s">
        <v>13</v>
      </c>
      <c r="C9" s="17">
        <v>2</v>
      </c>
      <c r="D9" s="18">
        <v>59</v>
      </c>
      <c r="E9" s="18">
        <v>31</v>
      </c>
      <c r="F9" s="18">
        <v>0</v>
      </c>
      <c r="G9" s="19">
        <v>31</v>
      </c>
      <c r="H9" s="18">
        <v>7</v>
      </c>
      <c r="I9" s="18">
        <v>87</v>
      </c>
      <c r="J9" s="18">
        <v>11</v>
      </c>
      <c r="K9" s="18">
        <v>37</v>
      </c>
      <c r="L9" s="18">
        <v>37</v>
      </c>
      <c r="M9" s="28">
        <v>13</v>
      </c>
      <c r="N9" s="13">
        <f t="shared" si="0"/>
        <v>315</v>
      </c>
    </row>
    <row r="10" spans="1:14" ht="15">
      <c r="A10" s="6" t="s">
        <v>14</v>
      </c>
      <c r="B10" s="1" t="s">
        <v>15</v>
      </c>
      <c r="C10" s="17">
        <v>1762</v>
      </c>
      <c r="D10" s="18">
        <v>1120</v>
      </c>
      <c r="E10" s="18">
        <v>956</v>
      </c>
      <c r="F10" s="18">
        <v>83</v>
      </c>
      <c r="G10" s="19">
        <v>785</v>
      </c>
      <c r="H10" s="18">
        <v>1756</v>
      </c>
      <c r="I10" s="18">
        <f>I11+I12</f>
        <v>1544</v>
      </c>
      <c r="J10" s="18">
        <f aca="true" t="shared" si="1" ref="J10">SUM(J11:J12)</f>
        <v>273</v>
      </c>
      <c r="K10" s="18">
        <f>K11+K12</f>
        <v>386</v>
      </c>
      <c r="L10" s="18">
        <v>534</v>
      </c>
      <c r="M10" s="28">
        <f>SUM(M11:M12)</f>
        <v>682</v>
      </c>
      <c r="N10" s="13">
        <f t="shared" si="0"/>
        <v>9881</v>
      </c>
    </row>
    <row r="11" spans="1:14" ht="15">
      <c r="A11" s="6" t="s">
        <v>16</v>
      </c>
      <c r="B11" s="1" t="s">
        <v>17</v>
      </c>
      <c r="C11" s="17">
        <v>1664</v>
      </c>
      <c r="D11" s="18">
        <v>864</v>
      </c>
      <c r="E11" s="18">
        <v>815</v>
      </c>
      <c r="F11" s="18">
        <v>65</v>
      </c>
      <c r="G11" s="19">
        <v>603</v>
      </c>
      <c r="H11" s="18">
        <v>1305</v>
      </c>
      <c r="I11" s="18">
        <v>1422</v>
      </c>
      <c r="J11" s="18">
        <v>194</v>
      </c>
      <c r="K11" s="21">
        <v>290</v>
      </c>
      <c r="L11" s="18">
        <v>405</v>
      </c>
      <c r="M11" s="28">
        <v>131</v>
      </c>
      <c r="N11" s="13">
        <f t="shared" si="0"/>
        <v>7758</v>
      </c>
    </row>
    <row r="12" spans="1:14" ht="15">
      <c r="A12" s="6" t="s">
        <v>18</v>
      </c>
      <c r="B12" s="1" t="s">
        <v>19</v>
      </c>
      <c r="C12" s="17">
        <v>98</v>
      </c>
      <c r="D12" s="18">
        <v>256</v>
      </c>
      <c r="E12" s="18">
        <v>141</v>
      </c>
      <c r="F12" s="18">
        <v>18</v>
      </c>
      <c r="G12" s="19">
        <v>182</v>
      </c>
      <c r="H12" s="18">
        <v>451</v>
      </c>
      <c r="I12" s="18">
        <v>122</v>
      </c>
      <c r="J12" s="18">
        <v>79</v>
      </c>
      <c r="K12" s="21">
        <v>96</v>
      </c>
      <c r="L12" s="18">
        <v>129</v>
      </c>
      <c r="M12" s="28">
        <v>551</v>
      </c>
      <c r="N12" s="13">
        <f t="shared" si="0"/>
        <v>2123</v>
      </c>
    </row>
    <row r="13" spans="1:14" ht="15">
      <c r="A13" s="6" t="s">
        <v>20</v>
      </c>
      <c r="B13" s="1" t="s">
        <v>21</v>
      </c>
      <c r="C13" s="17">
        <v>1030</v>
      </c>
      <c r="D13" s="18">
        <v>967</v>
      </c>
      <c r="E13" s="18">
        <v>498</v>
      </c>
      <c r="F13" s="18">
        <v>14</v>
      </c>
      <c r="G13" s="19">
        <v>860</v>
      </c>
      <c r="H13" s="18">
        <v>2987</v>
      </c>
      <c r="I13" s="18">
        <f>I14+I15</f>
        <v>1769</v>
      </c>
      <c r="J13" s="18">
        <f aca="true" t="shared" si="2" ref="J13">SUM(J14:J15)</f>
        <v>188</v>
      </c>
      <c r="K13" s="18">
        <f>K14+K15</f>
        <v>429</v>
      </c>
      <c r="L13" s="18">
        <v>259</v>
      </c>
      <c r="M13" s="28">
        <f>SUM(M14:M15)</f>
        <v>176</v>
      </c>
      <c r="N13" s="13">
        <f t="shared" si="0"/>
        <v>9177</v>
      </c>
    </row>
    <row r="14" spans="1:14" ht="15">
      <c r="A14" s="6" t="s">
        <v>16</v>
      </c>
      <c r="B14" s="1" t="s">
        <v>22</v>
      </c>
      <c r="C14" s="17">
        <v>936</v>
      </c>
      <c r="D14" s="18">
        <v>785</v>
      </c>
      <c r="E14" s="18">
        <v>466</v>
      </c>
      <c r="F14" s="18">
        <v>9</v>
      </c>
      <c r="G14" s="19">
        <v>605</v>
      </c>
      <c r="H14" s="18">
        <v>2502</v>
      </c>
      <c r="I14" s="18">
        <v>1454</v>
      </c>
      <c r="J14" s="18">
        <v>111</v>
      </c>
      <c r="K14" s="21">
        <v>295</v>
      </c>
      <c r="L14" s="18">
        <v>209</v>
      </c>
      <c r="M14" s="28">
        <v>73</v>
      </c>
      <c r="N14" s="13">
        <f t="shared" si="0"/>
        <v>7445</v>
      </c>
    </row>
    <row r="15" spans="1:14" ht="15">
      <c r="A15" s="6" t="s">
        <v>18</v>
      </c>
      <c r="B15" s="1" t="s">
        <v>23</v>
      </c>
      <c r="C15" s="17">
        <v>94</v>
      </c>
      <c r="D15" s="18">
        <v>182</v>
      </c>
      <c r="E15" s="18">
        <v>32</v>
      </c>
      <c r="F15" s="18">
        <v>5</v>
      </c>
      <c r="G15" s="19">
        <v>255</v>
      </c>
      <c r="H15" s="18">
        <v>485</v>
      </c>
      <c r="I15" s="18">
        <v>315</v>
      </c>
      <c r="J15" s="18">
        <v>77</v>
      </c>
      <c r="K15" s="21">
        <v>134</v>
      </c>
      <c r="L15" s="18">
        <v>50</v>
      </c>
      <c r="M15" s="28">
        <v>103</v>
      </c>
      <c r="N15" s="13">
        <f t="shared" si="0"/>
        <v>1732</v>
      </c>
    </row>
    <row r="16" spans="1:14" ht="15">
      <c r="A16" s="6" t="s">
        <v>24</v>
      </c>
      <c r="B16" s="1" t="s">
        <v>25</v>
      </c>
      <c r="C16" s="17">
        <v>1862</v>
      </c>
      <c r="D16" s="18">
        <v>1137</v>
      </c>
      <c r="E16" s="18">
        <v>977</v>
      </c>
      <c r="F16" s="18">
        <v>97</v>
      </c>
      <c r="G16" s="19">
        <v>861</v>
      </c>
      <c r="H16" s="18">
        <v>3010</v>
      </c>
      <c r="I16" s="18">
        <f>I17+I18</f>
        <v>1769</v>
      </c>
      <c r="J16" s="18">
        <f aca="true" t="shared" si="3" ref="J16">SUM(J17:J18)</f>
        <v>342</v>
      </c>
      <c r="K16" s="18">
        <f>K17+K18</f>
        <v>815</v>
      </c>
      <c r="L16" s="18">
        <v>586</v>
      </c>
      <c r="M16" s="28">
        <f>SUM(M17:M18)</f>
        <v>830</v>
      </c>
      <c r="N16" s="13">
        <f t="shared" si="0"/>
        <v>12286</v>
      </c>
    </row>
    <row r="17" spans="1:14" ht="15">
      <c r="A17" s="6" t="s">
        <v>16</v>
      </c>
      <c r="B17" s="1" t="s">
        <v>26</v>
      </c>
      <c r="C17" s="17">
        <v>1672</v>
      </c>
      <c r="D17" s="18">
        <v>865</v>
      </c>
      <c r="E17" s="18">
        <v>817</v>
      </c>
      <c r="F17" s="18">
        <v>74</v>
      </c>
      <c r="G17" s="19">
        <v>605</v>
      </c>
      <c r="H17" s="18">
        <v>2515</v>
      </c>
      <c r="I17" s="18">
        <f>I14</f>
        <v>1454</v>
      </c>
      <c r="J17" s="18">
        <v>202</v>
      </c>
      <c r="K17" s="22">
        <f>K11+K14</f>
        <v>585</v>
      </c>
      <c r="L17" s="18">
        <v>422</v>
      </c>
      <c r="M17" s="28">
        <v>152</v>
      </c>
      <c r="N17" s="13">
        <f t="shared" si="0"/>
        <v>9363</v>
      </c>
    </row>
    <row r="18" spans="1:14" ht="15">
      <c r="A18" s="6" t="s">
        <v>18</v>
      </c>
      <c r="B18" s="1" t="s">
        <v>27</v>
      </c>
      <c r="C18" s="17">
        <v>190</v>
      </c>
      <c r="D18" s="18">
        <v>272</v>
      </c>
      <c r="E18" s="18">
        <v>160</v>
      </c>
      <c r="F18" s="18">
        <v>23</v>
      </c>
      <c r="G18" s="19">
        <v>256</v>
      </c>
      <c r="H18" s="18">
        <v>495</v>
      </c>
      <c r="I18" s="18">
        <f>I15</f>
        <v>315</v>
      </c>
      <c r="J18" s="18">
        <v>140</v>
      </c>
      <c r="K18" s="22">
        <f>K12+K15</f>
        <v>230</v>
      </c>
      <c r="L18" s="18">
        <v>164</v>
      </c>
      <c r="M18" s="28">
        <v>678</v>
      </c>
      <c r="N18" s="13">
        <f t="shared" si="0"/>
        <v>2923</v>
      </c>
    </row>
    <row r="19" spans="1:14" ht="15">
      <c r="A19" s="6" t="s">
        <v>28</v>
      </c>
      <c r="B19" s="1" t="s">
        <v>29</v>
      </c>
      <c r="C19" s="17">
        <v>10520</v>
      </c>
      <c r="D19" s="18">
        <f>D20+D24+D25</f>
        <v>8520</v>
      </c>
      <c r="E19" s="18">
        <v>9251</v>
      </c>
      <c r="F19" s="18">
        <v>8591</v>
      </c>
      <c r="G19" s="19">
        <v>5607</v>
      </c>
      <c r="H19" s="18">
        <v>9029</v>
      </c>
      <c r="I19" s="18">
        <f>I20+I24+I25</f>
        <v>8058</v>
      </c>
      <c r="J19" s="18">
        <f aca="true" t="shared" si="4" ref="J19">SUM(J20,J24:J25)</f>
        <v>13795</v>
      </c>
      <c r="K19" s="18">
        <f>SUM(K21:K25)</f>
        <v>13620</v>
      </c>
      <c r="L19" s="18">
        <v>8896</v>
      </c>
      <c r="M19" s="28">
        <f>M20+M24+M25</f>
        <v>6519</v>
      </c>
      <c r="N19" s="13">
        <f t="shared" si="0"/>
        <v>102406</v>
      </c>
    </row>
    <row r="20" spans="1:14" ht="15">
      <c r="A20" s="6" t="s">
        <v>30</v>
      </c>
      <c r="B20" s="1" t="s">
        <v>31</v>
      </c>
      <c r="C20" s="17">
        <v>10495</v>
      </c>
      <c r="D20" s="18">
        <f>D21+D22+D23</f>
        <v>8520</v>
      </c>
      <c r="E20" s="18">
        <v>9215</v>
      </c>
      <c r="F20" s="18">
        <v>8591</v>
      </c>
      <c r="G20" s="19">
        <v>5576</v>
      </c>
      <c r="H20" s="18">
        <v>9364</v>
      </c>
      <c r="I20" s="18">
        <f>I21+I22+I23</f>
        <v>7980</v>
      </c>
      <c r="J20" s="18">
        <f aca="true" t="shared" si="5" ref="J20">SUM(J21:J23)</f>
        <v>13779</v>
      </c>
      <c r="K20" s="18">
        <f>K21+K22+K23</f>
        <v>13599</v>
      </c>
      <c r="L20" s="18">
        <v>8865</v>
      </c>
      <c r="M20" s="28">
        <f>SUM(M21:M23)</f>
        <v>6424</v>
      </c>
      <c r="N20" s="13">
        <f t="shared" si="0"/>
        <v>102408</v>
      </c>
    </row>
    <row r="21" spans="1:14" ht="15">
      <c r="A21" s="6" t="s">
        <v>32</v>
      </c>
      <c r="B21" s="1" t="s">
        <v>33</v>
      </c>
      <c r="C21" s="17">
        <v>7276</v>
      </c>
      <c r="D21" s="18">
        <v>5597</v>
      </c>
      <c r="E21" s="18">
        <v>3995</v>
      </c>
      <c r="F21" s="18">
        <v>6246</v>
      </c>
      <c r="G21" s="19">
        <v>3791</v>
      </c>
      <c r="H21" s="18">
        <v>5764</v>
      </c>
      <c r="I21" s="18">
        <v>5187</v>
      </c>
      <c r="J21" s="18">
        <v>9458</v>
      </c>
      <c r="K21" s="24">
        <v>9441</v>
      </c>
      <c r="L21" s="18">
        <v>6351</v>
      </c>
      <c r="M21" s="28">
        <v>4376</v>
      </c>
      <c r="N21" s="13">
        <f t="shared" si="0"/>
        <v>67482</v>
      </c>
    </row>
    <row r="22" spans="1:14" ht="15">
      <c r="A22" s="6" t="s">
        <v>34</v>
      </c>
      <c r="B22" s="1" t="s">
        <v>35</v>
      </c>
      <c r="C22" s="17">
        <v>3209</v>
      </c>
      <c r="D22" s="18">
        <v>2884</v>
      </c>
      <c r="E22" s="18">
        <v>1908</v>
      </c>
      <c r="F22" s="18">
        <v>2302</v>
      </c>
      <c r="G22" s="19">
        <v>1404</v>
      </c>
      <c r="H22" s="18">
        <v>2958</v>
      </c>
      <c r="I22" s="18">
        <v>2752</v>
      </c>
      <c r="J22" s="18">
        <v>4222</v>
      </c>
      <c r="K22" s="24">
        <v>4110</v>
      </c>
      <c r="L22" s="18">
        <v>2505</v>
      </c>
      <c r="M22" s="28">
        <v>1957</v>
      </c>
      <c r="N22" s="13">
        <f t="shared" si="0"/>
        <v>30211</v>
      </c>
    </row>
    <row r="23" spans="1:14" ht="15">
      <c r="A23" s="6" t="s">
        <v>36</v>
      </c>
      <c r="B23" s="1" t="s">
        <v>37</v>
      </c>
      <c r="C23" s="17">
        <v>10</v>
      </c>
      <c r="D23" s="18">
        <v>39</v>
      </c>
      <c r="E23" s="18">
        <v>3312</v>
      </c>
      <c r="F23" s="18">
        <v>43</v>
      </c>
      <c r="G23" s="19">
        <v>381</v>
      </c>
      <c r="H23" s="18">
        <v>250</v>
      </c>
      <c r="I23" s="18">
        <v>41</v>
      </c>
      <c r="J23" s="18">
        <v>99</v>
      </c>
      <c r="K23" s="24">
        <v>48</v>
      </c>
      <c r="L23" s="18">
        <v>9</v>
      </c>
      <c r="M23" s="28">
        <v>91</v>
      </c>
      <c r="N23" s="13">
        <f t="shared" si="0"/>
        <v>4323</v>
      </c>
    </row>
    <row r="24" spans="1:14" ht="15">
      <c r="A24" s="6" t="s">
        <v>38</v>
      </c>
      <c r="B24" s="1" t="s">
        <v>39</v>
      </c>
      <c r="C24" s="17">
        <v>25</v>
      </c>
      <c r="D24" s="18">
        <v>0</v>
      </c>
      <c r="E24" s="18">
        <v>36</v>
      </c>
      <c r="F24" s="18">
        <v>0</v>
      </c>
      <c r="G24" s="19">
        <v>31</v>
      </c>
      <c r="H24" s="18">
        <v>57</v>
      </c>
      <c r="I24" s="18">
        <v>78</v>
      </c>
      <c r="J24" s="18">
        <v>16</v>
      </c>
      <c r="K24" s="24">
        <v>21</v>
      </c>
      <c r="L24" s="18">
        <v>31</v>
      </c>
      <c r="M24" s="28">
        <v>95</v>
      </c>
      <c r="N24" s="13">
        <f t="shared" si="0"/>
        <v>390</v>
      </c>
    </row>
    <row r="25" spans="1:14" ht="15">
      <c r="A25" s="6" t="s">
        <v>40</v>
      </c>
      <c r="B25" s="1" t="s">
        <v>41</v>
      </c>
      <c r="C25" s="17">
        <v>0</v>
      </c>
      <c r="D25" s="18">
        <v>0</v>
      </c>
      <c r="E25" s="18">
        <v>0</v>
      </c>
      <c r="F25" s="18">
        <v>0</v>
      </c>
      <c r="G25" s="19">
        <v>0</v>
      </c>
      <c r="H25" s="18">
        <v>0</v>
      </c>
      <c r="I25" s="18">
        <v>0</v>
      </c>
      <c r="J25" s="18"/>
      <c r="K25" s="24">
        <v>0</v>
      </c>
      <c r="L25" s="18">
        <v>0</v>
      </c>
      <c r="M25" s="28">
        <v>0</v>
      </c>
      <c r="N25" s="13">
        <f t="shared" si="0"/>
        <v>0</v>
      </c>
    </row>
    <row r="26" spans="1:14" ht="15">
      <c r="A26" s="6" t="s">
        <v>42</v>
      </c>
      <c r="B26" s="1" t="s">
        <v>43</v>
      </c>
      <c r="C26" s="17">
        <v>0</v>
      </c>
      <c r="D26" s="18">
        <v>0</v>
      </c>
      <c r="E26" s="18">
        <v>0</v>
      </c>
      <c r="F26" s="18">
        <v>0</v>
      </c>
      <c r="G26" s="19">
        <v>0</v>
      </c>
      <c r="H26" s="18">
        <v>0</v>
      </c>
      <c r="I26" s="18">
        <v>4</v>
      </c>
      <c r="J26" s="18"/>
      <c r="K26" s="18">
        <v>2</v>
      </c>
      <c r="L26" s="18">
        <v>4</v>
      </c>
      <c r="M26" s="28">
        <v>0</v>
      </c>
      <c r="N26" s="13">
        <f t="shared" si="0"/>
        <v>10</v>
      </c>
    </row>
    <row r="27" spans="1:14" ht="15">
      <c r="A27" s="6" t="s">
        <v>44</v>
      </c>
      <c r="B27" s="1" t="s">
        <v>45</v>
      </c>
      <c r="C27" s="17">
        <v>2</v>
      </c>
      <c r="D27" s="18">
        <v>22</v>
      </c>
      <c r="E27" s="18">
        <v>4</v>
      </c>
      <c r="F27" s="18">
        <v>0</v>
      </c>
      <c r="G27" s="19">
        <v>10</v>
      </c>
      <c r="H27" s="18">
        <v>65</v>
      </c>
      <c r="I27" s="18">
        <v>6</v>
      </c>
      <c r="J27" s="18">
        <v>22</v>
      </c>
      <c r="K27" s="18">
        <v>30</v>
      </c>
      <c r="L27" s="18">
        <v>29</v>
      </c>
      <c r="M27" s="28">
        <v>11</v>
      </c>
      <c r="N27" s="13">
        <f t="shared" si="0"/>
        <v>201</v>
      </c>
    </row>
    <row r="28" spans="1:14" ht="15">
      <c r="A28" s="6" t="s">
        <v>46</v>
      </c>
      <c r="B28" s="1" t="s">
        <v>47</v>
      </c>
      <c r="C28" s="17">
        <v>973</v>
      </c>
      <c r="D28" s="18">
        <v>1072</v>
      </c>
      <c r="E28" s="18">
        <v>97</v>
      </c>
      <c r="F28" s="18">
        <v>18</v>
      </c>
      <c r="G28" s="19">
        <v>289</v>
      </c>
      <c r="H28" s="18">
        <v>1100</v>
      </c>
      <c r="I28" s="18">
        <v>517</v>
      </c>
      <c r="J28" s="18">
        <v>142</v>
      </c>
      <c r="K28" s="18">
        <v>595</v>
      </c>
      <c r="L28" s="18">
        <v>315</v>
      </c>
      <c r="M28" s="28">
        <v>33</v>
      </c>
      <c r="N28" s="13">
        <f t="shared" si="0"/>
        <v>5151</v>
      </c>
    </row>
    <row r="29" spans="1:14" ht="15">
      <c r="A29" s="6" t="s">
        <v>48</v>
      </c>
      <c r="B29" s="1" t="s">
        <v>49</v>
      </c>
      <c r="C29" s="17">
        <v>68</v>
      </c>
      <c r="D29" s="18">
        <v>0</v>
      </c>
      <c r="E29" s="18">
        <v>2</v>
      </c>
      <c r="F29" s="18">
        <v>0</v>
      </c>
      <c r="G29" s="19">
        <v>0</v>
      </c>
      <c r="H29" s="18">
        <v>4</v>
      </c>
      <c r="I29" s="18">
        <v>895</v>
      </c>
      <c r="J29" s="18"/>
      <c r="K29" s="18">
        <v>200</v>
      </c>
      <c r="L29" s="18">
        <v>0</v>
      </c>
      <c r="M29" s="28">
        <v>23</v>
      </c>
      <c r="N29" s="13">
        <f t="shared" si="0"/>
        <v>1192</v>
      </c>
    </row>
    <row r="30" spans="1:14" ht="15">
      <c r="A30" s="6" t="s">
        <v>50</v>
      </c>
      <c r="B30" s="1" t="s">
        <v>51</v>
      </c>
      <c r="C30" s="17">
        <v>0</v>
      </c>
      <c r="D30" s="18">
        <v>0</v>
      </c>
      <c r="E30" s="18">
        <v>0</v>
      </c>
      <c r="F30" s="18">
        <v>0</v>
      </c>
      <c r="G30" s="19">
        <v>0</v>
      </c>
      <c r="H30" s="18">
        <v>0</v>
      </c>
      <c r="I30" s="18">
        <v>0</v>
      </c>
      <c r="J30" s="18"/>
      <c r="K30" s="18">
        <v>0</v>
      </c>
      <c r="L30" s="18">
        <v>0</v>
      </c>
      <c r="M30" s="28">
        <v>2</v>
      </c>
      <c r="N30" s="13">
        <f t="shared" si="0"/>
        <v>2</v>
      </c>
    </row>
    <row r="31" spans="1:14" ht="15">
      <c r="A31" s="6" t="s">
        <v>52</v>
      </c>
      <c r="B31" s="1" t="s">
        <v>53</v>
      </c>
      <c r="C31" s="17">
        <v>0</v>
      </c>
      <c r="D31" s="18">
        <v>136</v>
      </c>
      <c r="E31" s="18">
        <v>0</v>
      </c>
      <c r="F31" s="18">
        <v>0</v>
      </c>
      <c r="G31" s="19">
        <v>0</v>
      </c>
      <c r="H31" s="18">
        <v>12</v>
      </c>
      <c r="I31" s="18">
        <v>5</v>
      </c>
      <c r="J31" s="18">
        <v>1</v>
      </c>
      <c r="K31" s="18">
        <v>0</v>
      </c>
      <c r="L31" s="18">
        <v>0</v>
      </c>
      <c r="M31" s="28">
        <v>2</v>
      </c>
      <c r="N31" s="13">
        <f t="shared" si="0"/>
        <v>156</v>
      </c>
    </row>
    <row r="32" spans="1:14" ht="15">
      <c r="A32" s="6" t="s">
        <v>54</v>
      </c>
      <c r="B32" s="1" t="s">
        <v>55</v>
      </c>
      <c r="C32" s="17">
        <v>0</v>
      </c>
      <c r="D32" s="18">
        <v>0</v>
      </c>
      <c r="E32" s="18">
        <v>0</v>
      </c>
      <c r="F32" s="18">
        <v>0</v>
      </c>
      <c r="G32" s="19">
        <v>0</v>
      </c>
      <c r="H32" s="18">
        <v>0</v>
      </c>
      <c r="I32" s="18">
        <v>0</v>
      </c>
      <c r="J32" s="18"/>
      <c r="K32" s="18">
        <v>0</v>
      </c>
      <c r="L32" s="18">
        <v>0</v>
      </c>
      <c r="M32" s="28">
        <v>0</v>
      </c>
      <c r="N32" s="13">
        <f t="shared" si="0"/>
        <v>0</v>
      </c>
    </row>
    <row r="33" spans="1:14" ht="15">
      <c r="A33" s="6" t="s">
        <v>56</v>
      </c>
      <c r="B33" s="1" t="s">
        <v>57</v>
      </c>
      <c r="C33" s="17">
        <v>6305</v>
      </c>
      <c r="D33" s="18">
        <v>14494</v>
      </c>
      <c r="E33" s="18">
        <v>2400</v>
      </c>
      <c r="F33" s="18">
        <v>1184</v>
      </c>
      <c r="G33" s="19">
        <v>1834</v>
      </c>
      <c r="H33" s="18">
        <v>10674</v>
      </c>
      <c r="I33" s="18">
        <v>12139</v>
      </c>
      <c r="J33" s="18">
        <v>6388</v>
      </c>
      <c r="K33" s="18">
        <v>3719</v>
      </c>
      <c r="L33" s="18">
        <v>4569</v>
      </c>
      <c r="M33" s="28">
        <v>2847</v>
      </c>
      <c r="N33" s="13">
        <f t="shared" si="0"/>
        <v>66553</v>
      </c>
    </row>
    <row r="34" spans="1:14" ht="15">
      <c r="A34" s="7" t="s">
        <v>58</v>
      </c>
      <c r="B34" s="8" t="s">
        <v>59</v>
      </c>
      <c r="C34" s="17">
        <v>62975</v>
      </c>
      <c r="D34" s="18">
        <v>26072</v>
      </c>
      <c r="E34" s="18">
        <v>13770</v>
      </c>
      <c r="F34" s="18">
        <v>9853</v>
      </c>
      <c r="G34" s="19">
        <v>8748</v>
      </c>
      <c r="H34" s="18">
        <v>27064</v>
      </c>
      <c r="I34" s="18">
        <v>24972</v>
      </c>
      <c r="J34" s="23">
        <v>20853</v>
      </c>
      <c r="K34" s="23">
        <v>18926</v>
      </c>
      <c r="L34" s="18">
        <v>14837</v>
      </c>
      <c r="M34" s="29">
        <v>13185</v>
      </c>
      <c r="N34" s="9">
        <f t="shared" si="0"/>
        <v>241255</v>
      </c>
    </row>
  </sheetData>
  <printOptions/>
  <pageMargins left="0.7086614173228347" right="0.7086614173228347" top="0.7480314960629921" bottom="0.7480314960629921" header="0.31496062992125984" footer="0.31496062992125984"/>
  <pageSetup horizontalDpi="600" verticalDpi="600" orientation="landscape" paperSize="9" scale="59"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B301-349C-427A-A742-3B028172B83B}">
  <dimension ref="A1:N34"/>
  <sheetViews>
    <sheetView zoomScale="90" zoomScaleNormal="90" workbookViewId="0" topLeftCell="A1"/>
  </sheetViews>
  <sheetFormatPr defaultColWidth="9.140625" defaultRowHeight="15"/>
  <cols>
    <col min="1" max="1" width="32.140625" style="0" customWidth="1"/>
    <col min="2" max="2" width="6.140625" style="0" customWidth="1"/>
    <col min="3" max="14" width="15.140625" style="2" customWidth="1"/>
  </cols>
  <sheetData>
    <row r="1" ht="15">
      <c r="A1" s="10" t="s">
        <v>77</v>
      </c>
    </row>
    <row r="2" spans="1:14" s="3" customFormat="1" ht="30">
      <c r="A2" s="4"/>
      <c r="B2" s="5"/>
      <c r="C2" s="11" t="s">
        <v>60</v>
      </c>
      <c r="D2" s="11" t="s">
        <v>61</v>
      </c>
      <c r="E2" s="11" t="s">
        <v>62</v>
      </c>
      <c r="F2" s="11" t="s">
        <v>63</v>
      </c>
      <c r="G2" s="11" t="s">
        <v>64</v>
      </c>
      <c r="H2" s="11" t="s">
        <v>65</v>
      </c>
      <c r="I2" s="11" t="s">
        <v>66</v>
      </c>
      <c r="J2" s="11" t="s">
        <v>67</v>
      </c>
      <c r="K2" s="11" t="s">
        <v>68</v>
      </c>
      <c r="L2" s="11" t="s">
        <v>69</v>
      </c>
      <c r="M2" s="11" t="s">
        <v>70</v>
      </c>
      <c r="N2" s="12" t="s">
        <v>71</v>
      </c>
    </row>
    <row r="3" spans="1:14" ht="15">
      <c r="A3" s="6" t="s">
        <v>0</v>
      </c>
      <c r="B3" s="1" t="s">
        <v>1</v>
      </c>
      <c r="C3" s="18">
        <v>11636</v>
      </c>
      <c r="D3" s="18">
        <v>4812</v>
      </c>
      <c r="E3" s="18">
        <v>3931</v>
      </c>
      <c r="F3" s="18">
        <v>3621</v>
      </c>
      <c r="G3" s="19">
        <v>3594</v>
      </c>
      <c r="H3" s="20">
        <v>13112</v>
      </c>
      <c r="I3" s="18">
        <v>5830</v>
      </c>
      <c r="J3" s="18">
        <v>6047</v>
      </c>
      <c r="K3" s="18">
        <v>6540</v>
      </c>
      <c r="L3" s="18">
        <v>5374</v>
      </c>
      <c r="M3" s="28">
        <v>6145</v>
      </c>
      <c r="N3" s="13">
        <f>SUM(C3:M3)</f>
        <v>70642</v>
      </c>
    </row>
    <row r="4" spans="1:14" ht="15">
      <c r="A4" s="6" t="s">
        <v>2</v>
      </c>
      <c r="B4" s="1" t="s">
        <v>3</v>
      </c>
      <c r="C4" s="18">
        <v>200</v>
      </c>
      <c r="D4" s="18">
        <v>99</v>
      </c>
      <c r="E4" s="18">
        <v>145</v>
      </c>
      <c r="F4" s="18">
        <v>0</v>
      </c>
      <c r="G4" s="19">
        <v>4</v>
      </c>
      <c r="H4" s="20">
        <v>442</v>
      </c>
      <c r="I4" s="18">
        <v>597</v>
      </c>
      <c r="J4" s="18">
        <v>30</v>
      </c>
      <c r="K4" s="18">
        <v>3</v>
      </c>
      <c r="L4" s="18">
        <v>0</v>
      </c>
      <c r="M4" s="28">
        <v>83</v>
      </c>
      <c r="N4" s="13">
        <f aca="true" t="shared" si="0" ref="N4:N34">SUM(C4:M4)</f>
        <v>1603</v>
      </c>
    </row>
    <row r="5" spans="1:14" ht="15">
      <c r="A5" s="6" t="s">
        <v>4</v>
      </c>
      <c r="B5" s="1" t="s">
        <v>5</v>
      </c>
      <c r="C5" s="18">
        <v>382</v>
      </c>
      <c r="D5" s="18">
        <v>402</v>
      </c>
      <c r="E5" s="18">
        <v>869</v>
      </c>
      <c r="F5" s="18">
        <v>59</v>
      </c>
      <c r="G5" s="19">
        <v>215</v>
      </c>
      <c r="H5" s="20">
        <v>833</v>
      </c>
      <c r="I5" s="18">
        <v>862</v>
      </c>
      <c r="J5" s="18">
        <v>258</v>
      </c>
      <c r="K5" s="18">
        <v>392</v>
      </c>
      <c r="L5" s="18">
        <v>584</v>
      </c>
      <c r="M5" s="28">
        <v>359</v>
      </c>
      <c r="N5" s="13">
        <f t="shared" si="0"/>
        <v>5215</v>
      </c>
    </row>
    <row r="6" spans="1:14" ht="15">
      <c r="A6" s="6" t="s">
        <v>6</v>
      </c>
      <c r="B6" s="1" t="s">
        <v>7</v>
      </c>
      <c r="C6" s="18">
        <v>0</v>
      </c>
      <c r="D6" s="18">
        <v>0</v>
      </c>
      <c r="E6" s="18">
        <v>0</v>
      </c>
      <c r="F6" s="18">
        <v>0</v>
      </c>
      <c r="G6" s="19">
        <v>0</v>
      </c>
      <c r="H6" s="20">
        <v>0</v>
      </c>
      <c r="I6" s="18">
        <v>0</v>
      </c>
      <c r="J6" s="25"/>
      <c r="K6" s="18">
        <v>0</v>
      </c>
      <c r="L6" s="18">
        <v>0</v>
      </c>
      <c r="M6" s="28">
        <v>0</v>
      </c>
      <c r="N6" s="13">
        <f t="shared" si="0"/>
        <v>0</v>
      </c>
    </row>
    <row r="7" spans="1:14" ht="15">
      <c r="A7" s="6" t="s">
        <v>8</v>
      </c>
      <c r="B7" s="1" t="s">
        <v>9</v>
      </c>
      <c r="C7" s="18">
        <v>0</v>
      </c>
      <c r="D7" s="18">
        <v>0</v>
      </c>
      <c r="E7" s="18">
        <v>0</v>
      </c>
      <c r="F7" s="18">
        <v>0</v>
      </c>
      <c r="G7" s="19">
        <v>0</v>
      </c>
      <c r="H7" s="20">
        <v>0</v>
      </c>
      <c r="I7" s="18">
        <v>0</v>
      </c>
      <c r="J7" s="25"/>
      <c r="K7" s="18">
        <v>0</v>
      </c>
      <c r="L7" s="18">
        <v>0</v>
      </c>
      <c r="M7" s="28">
        <v>0</v>
      </c>
      <c r="N7" s="13">
        <f t="shared" si="0"/>
        <v>0</v>
      </c>
    </row>
    <row r="8" spans="1:14" ht="15">
      <c r="A8" s="6" t="s">
        <v>10</v>
      </c>
      <c r="B8" s="1" t="s">
        <v>11</v>
      </c>
      <c r="C8" s="18">
        <v>0</v>
      </c>
      <c r="D8" s="18">
        <v>1</v>
      </c>
      <c r="E8" s="18">
        <v>0</v>
      </c>
      <c r="F8" s="18">
        <v>0</v>
      </c>
      <c r="G8" s="19">
        <v>0</v>
      </c>
      <c r="H8" s="20">
        <v>5</v>
      </c>
      <c r="I8" s="18">
        <v>0</v>
      </c>
      <c r="J8" s="18">
        <v>1</v>
      </c>
      <c r="K8" s="18">
        <v>0</v>
      </c>
      <c r="L8" s="18">
        <v>4</v>
      </c>
      <c r="M8" s="28">
        <v>0</v>
      </c>
      <c r="N8" s="13">
        <f t="shared" si="0"/>
        <v>11</v>
      </c>
    </row>
    <row r="9" spans="1:14" ht="15">
      <c r="A9" s="6" t="s">
        <v>12</v>
      </c>
      <c r="B9" s="1" t="s">
        <v>13</v>
      </c>
      <c r="C9" s="18">
        <v>10</v>
      </c>
      <c r="D9" s="18">
        <v>22</v>
      </c>
      <c r="E9" s="18">
        <v>31</v>
      </c>
      <c r="F9" s="18">
        <v>0</v>
      </c>
      <c r="G9" s="19">
        <v>29</v>
      </c>
      <c r="H9" s="20">
        <v>16</v>
      </c>
      <c r="I9" s="18">
        <v>102</v>
      </c>
      <c r="J9" s="18">
        <v>19</v>
      </c>
      <c r="K9" s="18">
        <v>18</v>
      </c>
      <c r="L9" s="18">
        <v>16</v>
      </c>
      <c r="M9" s="28">
        <v>8</v>
      </c>
      <c r="N9" s="13">
        <f t="shared" si="0"/>
        <v>271</v>
      </c>
    </row>
    <row r="10" spans="1:14" ht="15">
      <c r="A10" s="6" t="s">
        <v>14</v>
      </c>
      <c r="B10" s="1" t="s">
        <v>15</v>
      </c>
      <c r="C10" s="18">
        <v>2344</v>
      </c>
      <c r="D10" s="18">
        <v>1101</v>
      </c>
      <c r="E10" s="18">
        <v>829</v>
      </c>
      <c r="F10" s="18">
        <v>25</v>
      </c>
      <c r="G10" s="19">
        <v>803</v>
      </c>
      <c r="H10" s="20">
        <v>1605</v>
      </c>
      <c r="I10" s="18">
        <f>I11+I12</f>
        <v>1720</v>
      </c>
      <c r="J10" s="18">
        <f>SUM(J11:J12)</f>
        <v>336</v>
      </c>
      <c r="K10" s="18">
        <f>K11+K12</f>
        <v>365</v>
      </c>
      <c r="L10" s="18">
        <v>524</v>
      </c>
      <c r="M10" s="28">
        <f>SUM(M11:M12)</f>
        <v>528</v>
      </c>
      <c r="N10" s="13">
        <f t="shared" si="0"/>
        <v>10180</v>
      </c>
    </row>
    <row r="11" spans="1:14" ht="15">
      <c r="A11" s="6" t="s">
        <v>16</v>
      </c>
      <c r="B11" s="1" t="s">
        <v>17</v>
      </c>
      <c r="C11" s="18">
        <v>2230</v>
      </c>
      <c r="D11" s="18">
        <v>848</v>
      </c>
      <c r="E11" s="18">
        <v>717</v>
      </c>
      <c r="F11" s="18">
        <v>2</v>
      </c>
      <c r="G11" s="19">
        <v>617</v>
      </c>
      <c r="H11" s="18">
        <v>1219</v>
      </c>
      <c r="I11" s="18">
        <f>7448-6033</f>
        <v>1415</v>
      </c>
      <c r="J11" s="18">
        <v>204</v>
      </c>
      <c r="K11" s="21">
        <v>246</v>
      </c>
      <c r="L11" s="18">
        <v>399</v>
      </c>
      <c r="M11" s="28">
        <v>203</v>
      </c>
      <c r="N11" s="13">
        <f t="shared" si="0"/>
        <v>8100</v>
      </c>
    </row>
    <row r="12" spans="1:14" ht="15">
      <c r="A12" s="6" t="s">
        <v>18</v>
      </c>
      <c r="B12" s="1" t="s">
        <v>19</v>
      </c>
      <c r="C12" s="18">
        <v>114</v>
      </c>
      <c r="D12" s="18">
        <v>253</v>
      </c>
      <c r="E12" s="18">
        <v>112</v>
      </c>
      <c r="F12" s="18">
        <v>23</v>
      </c>
      <c r="G12" s="19">
        <v>186</v>
      </c>
      <c r="H12" s="18">
        <v>386</v>
      </c>
      <c r="I12" s="18">
        <f>1817-1512</f>
        <v>305</v>
      </c>
      <c r="J12" s="18">
        <v>132</v>
      </c>
      <c r="K12" s="21">
        <v>119</v>
      </c>
      <c r="L12" s="18">
        <v>125</v>
      </c>
      <c r="M12" s="28">
        <v>325</v>
      </c>
      <c r="N12" s="13">
        <f t="shared" si="0"/>
        <v>2080</v>
      </c>
    </row>
    <row r="13" spans="1:14" ht="15">
      <c r="A13" s="6" t="s">
        <v>20</v>
      </c>
      <c r="B13" s="1" t="s">
        <v>21</v>
      </c>
      <c r="C13" s="18">
        <v>1508</v>
      </c>
      <c r="D13" s="18">
        <v>957</v>
      </c>
      <c r="E13" s="18">
        <v>415</v>
      </c>
      <c r="F13" s="18">
        <v>221</v>
      </c>
      <c r="G13" s="19">
        <v>875</v>
      </c>
      <c r="H13" s="20">
        <v>2639</v>
      </c>
      <c r="I13" s="18">
        <f>I14+I15</f>
        <v>1840</v>
      </c>
      <c r="J13" s="18">
        <f>SUM(J14:J15)</f>
        <v>157</v>
      </c>
      <c r="K13" s="18">
        <f>K14+K15</f>
        <v>418</v>
      </c>
      <c r="L13" s="18">
        <v>276</v>
      </c>
      <c r="M13" s="28">
        <f>SUM(M14:M15)</f>
        <v>202</v>
      </c>
      <c r="N13" s="13">
        <f t="shared" si="0"/>
        <v>9508</v>
      </c>
    </row>
    <row r="14" spans="1:14" ht="15">
      <c r="A14" s="6" t="s">
        <v>16</v>
      </c>
      <c r="B14" s="1" t="s">
        <v>22</v>
      </c>
      <c r="C14" s="18">
        <v>1417</v>
      </c>
      <c r="D14" s="18">
        <v>761</v>
      </c>
      <c r="E14" s="18">
        <v>383</v>
      </c>
      <c r="F14" s="18">
        <v>180</v>
      </c>
      <c r="G14" s="19">
        <v>621</v>
      </c>
      <c r="H14" s="18">
        <v>2221</v>
      </c>
      <c r="I14" s="18">
        <f>7539-6114</f>
        <v>1425</v>
      </c>
      <c r="J14" s="18">
        <v>98</v>
      </c>
      <c r="K14" s="21">
        <v>252</v>
      </c>
      <c r="L14" s="18">
        <v>198</v>
      </c>
      <c r="M14" s="28">
        <v>197</v>
      </c>
      <c r="N14" s="13">
        <f t="shared" si="0"/>
        <v>7753</v>
      </c>
    </row>
    <row r="15" spans="1:14" ht="15">
      <c r="A15" s="6" t="s">
        <v>18</v>
      </c>
      <c r="B15" s="1" t="s">
        <v>23</v>
      </c>
      <c r="C15" s="18">
        <v>91</v>
      </c>
      <c r="D15" s="18">
        <v>196</v>
      </c>
      <c r="E15" s="18">
        <v>32</v>
      </c>
      <c r="F15" s="18">
        <v>41</v>
      </c>
      <c r="G15" s="19">
        <v>254</v>
      </c>
      <c r="H15" s="18">
        <v>418</v>
      </c>
      <c r="I15" s="18">
        <f>2696-2281</f>
        <v>415</v>
      </c>
      <c r="J15" s="18">
        <v>59</v>
      </c>
      <c r="K15" s="21">
        <v>166</v>
      </c>
      <c r="L15" s="18">
        <v>78</v>
      </c>
      <c r="M15" s="28">
        <v>5</v>
      </c>
      <c r="N15" s="13">
        <f t="shared" si="0"/>
        <v>1755</v>
      </c>
    </row>
    <row r="16" spans="1:14" ht="15">
      <c r="A16" s="6" t="s">
        <v>24</v>
      </c>
      <c r="B16" s="1" t="s">
        <v>25</v>
      </c>
      <c r="C16" s="18">
        <v>2450</v>
      </c>
      <c r="D16" s="18">
        <v>1126</v>
      </c>
      <c r="E16" s="18">
        <v>853</v>
      </c>
      <c r="F16" s="18">
        <v>246</v>
      </c>
      <c r="G16" s="19">
        <v>877</v>
      </c>
      <c r="H16" s="20">
        <v>2653</v>
      </c>
      <c r="I16" s="18">
        <f>I17+I18</f>
        <v>1840</v>
      </c>
      <c r="J16" s="18">
        <f>SUM(J17:J18)</f>
        <v>365</v>
      </c>
      <c r="K16" s="18">
        <f>K17+K18</f>
        <v>783</v>
      </c>
      <c r="L16" s="18">
        <v>591</v>
      </c>
      <c r="M16" s="28">
        <f>SUM(M17:M18)</f>
        <v>558</v>
      </c>
      <c r="N16" s="13">
        <f t="shared" si="0"/>
        <v>12342</v>
      </c>
    </row>
    <row r="17" spans="1:14" ht="15">
      <c r="A17" s="6" t="s">
        <v>16</v>
      </c>
      <c r="B17" s="1" t="s">
        <v>26</v>
      </c>
      <c r="C17" s="18">
        <v>2251</v>
      </c>
      <c r="D17" s="18">
        <v>850</v>
      </c>
      <c r="E17" s="18">
        <v>718</v>
      </c>
      <c r="F17" s="18">
        <v>182</v>
      </c>
      <c r="G17" s="19">
        <v>621</v>
      </c>
      <c r="H17" s="18">
        <v>2227</v>
      </c>
      <c r="I17" s="18">
        <f>I14</f>
        <v>1425</v>
      </c>
      <c r="J17" s="18">
        <v>205</v>
      </c>
      <c r="K17" s="22">
        <f>K11+K14</f>
        <v>498</v>
      </c>
      <c r="L17" s="18">
        <v>407</v>
      </c>
      <c r="M17" s="28">
        <v>208</v>
      </c>
      <c r="N17" s="13">
        <f t="shared" si="0"/>
        <v>9592</v>
      </c>
    </row>
    <row r="18" spans="1:14" ht="15">
      <c r="A18" s="6" t="s">
        <v>18</v>
      </c>
      <c r="B18" s="1" t="s">
        <v>27</v>
      </c>
      <c r="C18" s="18">
        <v>199</v>
      </c>
      <c r="D18" s="18">
        <v>276</v>
      </c>
      <c r="E18" s="18">
        <v>135</v>
      </c>
      <c r="F18" s="18">
        <v>64</v>
      </c>
      <c r="G18" s="19">
        <v>256</v>
      </c>
      <c r="H18" s="18">
        <v>426</v>
      </c>
      <c r="I18" s="18">
        <f>I15</f>
        <v>415</v>
      </c>
      <c r="J18" s="18">
        <v>160</v>
      </c>
      <c r="K18" s="22">
        <f>K12+K15</f>
        <v>285</v>
      </c>
      <c r="L18" s="18">
        <v>184</v>
      </c>
      <c r="M18" s="28">
        <v>350</v>
      </c>
      <c r="N18" s="13">
        <f t="shared" si="0"/>
        <v>2750</v>
      </c>
    </row>
    <row r="19" spans="1:14" ht="15">
      <c r="A19" s="6" t="s">
        <v>28</v>
      </c>
      <c r="B19" s="1" t="s">
        <v>29</v>
      </c>
      <c r="C19" s="18">
        <v>10085</v>
      </c>
      <c r="D19" s="18">
        <f>D20+D24+D25</f>
        <v>8205</v>
      </c>
      <c r="E19" s="18">
        <v>10311</v>
      </c>
      <c r="F19" s="18">
        <v>6183</v>
      </c>
      <c r="G19" s="19">
        <v>5713</v>
      </c>
      <c r="H19" s="20">
        <v>8983</v>
      </c>
      <c r="I19" s="18">
        <f>I20+I24+I25</f>
        <v>10420</v>
      </c>
      <c r="J19" s="18">
        <f>SUM(J20,J24:J25)</f>
        <v>12158</v>
      </c>
      <c r="K19" s="18">
        <f>SUM(K21:K25)</f>
        <v>11601</v>
      </c>
      <c r="L19" s="18">
        <v>8829</v>
      </c>
      <c r="M19" s="28">
        <f>M20+M24+M25</f>
        <v>6797</v>
      </c>
      <c r="N19" s="13">
        <f t="shared" si="0"/>
        <v>99285</v>
      </c>
    </row>
    <row r="20" spans="1:14" ht="15">
      <c r="A20" s="6" t="s">
        <v>30</v>
      </c>
      <c r="B20" s="1" t="s">
        <v>31</v>
      </c>
      <c r="C20" s="18">
        <v>10055</v>
      </c>
      <c r="D20" s="18">
        <f>D21+D22+D23</f>
        <v>8205</v>
      </c>
      <c r="E20" s="18">
        <v>10280</v>
      </c>
      <c r="F20" s="18">
        <v>6183</v>
      </c>
      <c r="G20" s="19">
        <v>5684</v>
      </c>
      <c r="H20" s="20">
        <v>9214</v>
      </c>
      <c r="I20" s="18">
        <f>I21+I22+I23</f>
        <v>10327</v>
      </c>
      <c r="J20" s="18">
        <f>SUM(J21:J23)</f>
        <v>12138</v>
      </c>
      <c r="K20" s="18">
        <f>K21+K22+K23</f>
        <v>11575</v>
      </c>
      <c r="L20" s="18">
        <v>8771</v>
      </c>
      <c r="M20" s="28">
        <f>SUM(M21:M23)</f>
        <v>6728</v>
      </c>
      <c r="N20" s="13">
        <f t="shared" si="0"/>
        <v>99160</v>
      </c>
    </row>
    <row r="21" spans="1:14" ht="15">
      <c r="A21" s="6" t="s">
        <v>32</v>
      </c>
      <c r="B21" s="1" t="s">
        <v>33</v>
      </c>
      <c r="C21" s="18">
        <v>7056</v>
      </c>
      <c r="D21" s="18">
        <v>5504</v>
      </c>
      <c r="E21" s="18">
        <v>5058</v>
      </c>
      <c r="F21" s="18">
        <v>4822</v>
      </c>
      <c r="G21" s="19">
        <v>3901</v>
      </c>
      <c r="H21" s="18">
        <v>5769</v>
      </c>
      <c r="I21" s="18">
        <f>32773-25955</f>
        <v>6818</v>
      </c>
      <c r="J21" s="18">
        <v>8300</v>
      </c>
      <c r="K21" s="21">
        <v>7898</v>
      </c>
      <c r="L21" s="18">
        <v>6102</v>
      </c>
      <c r="M21" s="28">
        <v>4444</v>
      </c>
      <c r="N21" s="13">
        <f t="shared" si="0"/>
        <v>65672</v>
      </c>
    </row>
    <row r="22" spans="1:14" ht="15">
      <c r="A22" s="6" t="s">
        <v>34</v>
      </c>
      <c r="B22" s="1" t="s">
        <v>35</v>
      </c>
      <c r="C22" s="18">
        <v>2987</v>
      </c>
      <c r="D22" s="18">
        <v>2662</v>
      </c>
      <c r="E22" s="18">
        <v>2108</v>
      </c>
      <c r="F22" s="18">
        <v>1361</v>
      </c>
      <c r="G22" s="19">
        <v>1548</v>
      </c>
      <c r="H22" s="18">
        <v>2928</v>
      </c>
      <c r="I22" s="18">
        <f>11555-8088</f>
        <v>3467</v>
      </c>
      <c r="J22" s="18">
        <v>3748</v>
      </c>
      <c r="K22" s="21">
        <v>3644</v>
      </c>
      <c r="L22" s="18">
        <v>2654</v>
      </c>
      <c r="M22" s="28">
        <v>2229</v>
      </c>
      <c r="N22" s="13">
        <f t="shared" si="0"/>
        <v>29336</v>
      </c>
    </row>
    <row r="23" spans="1:14" ht="15">
      <c r="A23" s="6" t="s">
        <v>36</v>
      </c>
      <c r="B23" s="1" t="s">
        <v>37</v>
      </c>
      <c r="C23" s="18">
        <v>12</v>
      </c>
      <c r="D23" s="18">
        <v>39</v>
      </c>
      <c r="E23" s="18">
        <v>3114</v>
      </c>
      <c r="F23" s="18">
        <v>0</v>
      </c>
      <c r="G23" s="19">
        <v>235</v>
      </c>
      <c r="H23" s="18">
        <v>236</v>
      </c>
      <c r="I23" s="18">
        <f>113-71</f>
        <v>42</v>
      </c>
      <c r="J23" s="18">
        <v>90</v>
      </c>
      <c r="K23" s="21">
        <v>33</v>
      </c>
      <c r="L23" s="18">
        <v>15</v>
      </c>
      <c r="M23" s="28">
        <v>55</v>
      </c>
      <c r="N23" s="13">
        <f t="shared" si="0"/>
        <v>3871</v>
      </c>
    </row>
    <row r="24" spans="1:14" ht="15">
      <c r="A24" s="6" t="s">
        <v>38</v>
      </c>
      <c r="B24" s="1" t="s">
        <v>39</v>
      </c>
      <c r="C24" s="18">
        <v>30</v>
      </c>
      <c r="D24" s="18">
        <v>0</v>
      </c>
      <c r="E24" s="18">
        <v>31</v>
      </c>
      <c r="F24" s="18">
        <v>0</v>
      </c>
      <c r="G24" s="19">
        <v>29</v>
      </c>
      <c r="H24" s="18">
        <v>50</v>
      </c>
      <c r="I24" s="18">
        <f>402-309</f>
        <v>93</v>
      </c>
      <c r="J24" s="18">
        <v>20</v>
      </c>
      <c r="K24" s="21">
        <v>26</v>
      </c>
      <c r="L24" s="18">
        <v>58</v>
      </c>
      <c r="M24" s="28">
        <v>69</v>
      </c>
      <c r="N24" s="13">
        <f t="shared" si="0"/>
        <v>406</v>
      </c>
    </row>
    <row r="25" spans="1:14" ht="15">
      <c r="A25" s="6" t="s">
        <v>40</v>
      </c>
      <c r="B25" s="1" t="s">
        <v>41</v>
      </c>
      <c r="C25" s="18">
        <v>0</v>
      </c>
      <c r="D25" s="18">
        <v>0</v>
      </c>
      <c r="E25" s="18">
        <v>0</v>
      </c>
      <c r="F25" s="18">
        <v>0</v>
      </c>
      <c r="G25" s="19">
        <v>0</v>
      </c>
      <c r="H25" s="18">
        <v>0</v>
      </c>
      <c r="I25" s="18"/>
      <c r="J25" s="25"/>
      <c r="K25" s="21">
        <v>0</v>
      </c>
      <c r="L25" s="18">
        <v>0</v>
      </c>
      <c r="M25" s="28">
        <v>0</v>
      </c>
      <c r="N25" s="13">
        <f t="shared" si="0"/>
        <v>0</v>
      </c>
    </row>
    <row r="26" spans="1:14" ht="15">
      <c r="A26" s="6" t="s">
        <v>42</v>
      </c>
      <c r="B26" s="1" t="s">
        <v>43</v>
      </c>
      <c r="C26" s="18">
        <v>0</v>
      </c>
      <c r="D26" s="18">
        <v>0</v>
      </c>
      <c r="E26" s="18">
        <v>0</v>
      </c>
      <c r="F26" s="18">
        <v>0</v>
      </c>
      <c r="G26" s="19">
        <v>0</v>
      </c>
      <c r="H26" s="20">
        <v>0</v>
      </c>
      <c r="I26" s="18">
        <v>1</v>
      </c>
      <c r="J26" s="25"/>
      <c r="K26" s="18">
        <v>1</v>
      </c>
      <c r="L26" s="18">
        <v>4</v>
      </c>
      <c r="M26" s="28">
        <v>0</v>
      </c>
      <c r="N26" s="13">
        <f t="shared" si="0"/>
        <v>6</v>
      </c>
    </row>
    <row r="27" spans="1:14" ht="15">
      <c r="A27" s="6" t="s">
        <v>44</v>
      </c>
      <c r="B27" s="1" t="s">
        <v>45</v>
      </c>
      <c r="C27" s="18">
        <v>2</v>
      </c>
      <c r="D27" s="18">
        <v>31</v>
      </c>
      <c r="E27" s="18">
        <v>4</v>
      </c>
      <c r="F27" s="18">
        <v>0</v>
      </c>
      <c r="G27" s="19">
        <v>10</v>
      </c>
      <c r="H27" s="20">
        <v>62</v>
      </c>
      <c r="I27" s="18">
        <v>19</v>
      </c>
      <c r="J27" s="18">
        <v>8</v>
      </c>
      <c r="K27" s="18">
        <v>21</v>
      </c>
      <c r="L27" s="18">
        <v>26</v>
      </c>
      <c r="M27" s="28">
        <v>13</v>
      </c>
      <c r="N27" s="13">
        <f t="shared" si="0"/>
        <v>196</v>
      </c>
    </row>
    <row r="28" spans="1:14" ht="15">
      <c r="A28" s="6" t="s">
        <v>46</v>
      </c>
      <c r="B28" s="1" t="s">
        <v>47</v>
      </c>
      <c r="C28" s="18">
        <v>1418</v>
      </c>
      <c r="D28" s="18">
        <v>1060</v>
      </c>
      <c r="E28" s="18">
        <v>82</v>
      </c>
      <c r="F28" s="18">
        <v>62</v>
      </c>
      <c r="G28" s="19">
        <v>275</v>
      </c>
      <c r="H28" s="20">
        <v>986</v>
      </c>
      <c r="I28" s="18">
        <v>534</v>
      </c>
      <c r="J28" s="18">
        <v>137</v>
      </c>
      <c r="K28" s="18">
        <v>441</v>
      </c>
      <c r="L28" s="18">
        <v>319</v>
      </c>
      <c r="M28" s="28">
        <v>37</v>
      </c>
      <c r="N28" s="13">
        <f t="shared" si="0"/>
        <v>5351</v>
      </c>
    </row>
    <row r="29" spans="1:14" ht="15">
      <c r="A29" s="6" t="s">
        <v>48</v>
      </c>
      <c r="B29" s="1" t="s">
        <v>49</v>
      </c>
      <c r="C29" s="18">
        <v>24</v>
      </c>
      <c r="D29" s="18">
        <v>0</v>
      </c>
      <c r="E29" s="18">
        <v>0</v>
      </c>
      <c r="F29" s="18">
        <v>0</v>
      </c>
      <c r="G29" s="19">
        <v>0</v>
      </c>
      <c r="H29" s="20">
        <v>5</v>
      </c>
      <c r="I29" s="18">
        <v>442</v>
      </c>
      <c r="J29" s="25"/>
      <c r="K29" s="18">
        <v>0</v>
      </c>
      <c r="L29" s="18">
        <v>0</v>
      </c>
      <c r="M29" s="28">
        <v>0</v>
      </c>
      <c r="N29" s="13">
        <f t="shared" si="0"/>
        <v>471</v>
      </c>
    </row>
    <row r="30" spans="1:14" ht="15">
      <c r="A30" s="6" t="s">
        <v>50</v>
      </c>
      <c r="B30" s="1" t="s">
        <v>51</v>
      </c>
      <c r="C30" s="18">
        <v>0</v>
      </c>
      <c r="D30" s="18">
        <v>1</v>
      </c>
      <c r="E30" s="18">
        <v>0</v>
      </c>
      <c r="F30" s="18">
        <v>0</v>
      </c>
      <c r="G30" s="19">
        <v>1</v>
      </c>
      <c r="H30" s="20">
        <v>0</v>
      </c>
      <c r="I30" s="18">
        <v>0</v>
      </c>
      <c r="J30" s="25"/>
      <c r="K30" s="18">
        <v>0</v>
      </c>
      <c r="L30" s="18">
        <v>0</v>
      </c>
      <c r="M30" s="28">
        <v>5</v>
      </c>
      <c r="N30" s="13">
        <f t="shared" si="0"/>
        <v>7</v>
      </c>
    </row>
    <row r="31" spans="1:14" ht="15">
      <c r="A31" s="6" t="s">
        <v>52</v>
      </c>
      <c r="B31" s="1" t="s">
        <v>53</v>
      </c>
      <c r="C31" s="18">
        <v>1</v>
      </c>
      <c r="D31" s="18">
        <v>153</v>
      </c>
      <c r="E31" s="18">
        <v>0</v>
      </c>
      <c r="F31" s="18">
        <v>0</v>
      </c>
      <c r="G31" s="19">
        <v>0</v>
      </c>
      <c r="H31" s="20">
        <v>11</v>
      </c>
      <c r="I31" s="18">
        <v>6</v>
      </c>
      <c r="J31" s="18">
        <v>1</v>
      </c>
      <c r="K31" s="18">
        <v>0</v>
      </c>
      <c r="L31" s="18">
        <v>0</v>
      </c>
      <c r="M31" s="28">
        <v>0</v>
      </c>
      <c r="N31" s="13">
        <f t="shared" si="0"/>
        <v>172</v>
      </c>
    </row>
    <row r="32" spans="1:14" ht="15">
      <c r="A32" s="6" t="s">
        <v>54</v>
      </c>
      <c r="B32" s="1" t="s">
        <v>55</v>
      </c>
      <c r="C32" s="18">
        <v>0</v>
      </c>
      <c r="D32" s="18">
        <v>0</v>
      </c>
      <c r="E32" s="18">
        <v>0</v>
      </c>
      <c r="F32" s="18">
        <v>0</v>
      </c>
      <c r="G32" s="19">
        <v>0</v>
      </c>
      <c r="H32" s="20">
        <v>0</v>
      </c>
      <c r="I32" s="18">
        <v>0</v>
      </c>
      <c r="J32" s="25"/>
      <c r="K32" s="18">
        <v>0</v>
      </c>
      <c r="L32" s="18">
        <v>0</v>
      </c>
      <c r="M32" s="28">
        <v>0</v>
      </c>
      <c r="N32" s="13">
        <f t="shared" si="0"/>
        <v>0</v>
      </c>
    </row>
    <row r="33" spans="1:14" ht="15">
      <c r="A33" s="6" t="s">
        <v>56</v>
      </c>
      <c r="B33" s="1" t="s">
        <v>57</v>
      </c>
      <c r="C33" s="18">
        <v>7554</v>
      </c>
      <c r="D33" s="18">
        <v>13128</v>
      </c>
      <c r="E33" s="18">
        <v>1811</v>
      </c>
      <c r="F33" s="18">
        <v>600</v>
      </c>
      <c r="G33" s="19">
        <v>1777</v>
      </c>
      <c r="H33" s="20">
        <v>8132</v>
      </c>
      <c r="I33" s="18">
        <v>14898</v>
      </c>
      <c r="J33" s="18">
        <v>5027</v>
      </c>
      <c r="K33" s="18">
        <v>2770</v>
      </c>
      <c r="L33" s="18">
        <v>4220</v>
      </c>
      <c r="M33" s="28">
        <v>2485</v>
      </c>
      <c r="N33" s="13">
        <f t="shared" si="0"/>
        <v>62402</v>
      </c>
    </row>
    <row r="34" spans="1:14" ht="15">
      <c r="A34" s="7" t="s">
        <v>58</v>
      </c>
      <c r="B34" s="8" t="s">
        <v>59</v>
      </c>
      <c r="C34" s="18">
        <v>64556</v>
      </c>
      <c r="D34" s="18">
        <v>23952</v>
      </c>
      <c r="E34" s="18">
        <v>14079</v>
      </c>
      <c r="F34" s="18">
        <v>6211</v>
      </c>
      <c r="G34" s="19">
        <v>8686</v>
      </c>
      <c r="H34" s="20">
        <v>23323</v>
      </c>
      <c r="I34" s="18">
        <v>29391</v>
      </c>
      <c r="J34" s="23">
        <v>17871</v>
      </c>
      <c r="K34" s="23">
        <v>15614</v>
      </c>
      <c r="L34" s="18">
        <v>14431</v>
      </c>
      <c r="M34" s="29">
        <v>12472</v>
      </c>
      <c r="N34" s="9">
        <f t="shared" si="0"/>
        <v>230586</v>
      </c>
    </row>
  </sheetData>
  <printOptions/>
  <pageMargins left="0.7086614173228347" right="0.7086614173228347" top="0.7480314960629921" bottom="0.7480314960629921" header="0.31496062992125984" footer="0.31496062992125984"/>
  <pageSetup horizontalDpi="600" verticalDpi="600" orientation="landscape" paperSize="9" scale="5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AC5D8-A5F7-404B-8C6C-139F3B98304D}">
  <dimension ref="A1:N34"/>
  <sheetViews>
    <sheetView zoomScale="90" zoomScaleNormal="90" workbookViewId="0" topLeftCell="A1"/>
  </sheetViews>
  <sheetFormatPr defaultColWidth="9.140625" defaultRowHeight="15"/>
  <cols>
    <col min="1" max="1" width="32.140625" style="0" customWidth="1"/>
    <col min="2" max="2" width="6.140625" style="0" customWidth="1"/>
    <col min="3" max="14" width="15.140625" style="2" customWidth="1"/>
  </cols>
  <sheetData>
    <row r="1" ht="15">
      <c r="A1" s="10" t="s">
        <v>78</v>
      </c>
    </row>
    <row r="2" spans="1:14" s="3" customFormat="1" ht="30">
      <c r="A2" s="4"/>
      <c r="B2" s="5"/>
      <c r="C2" s="11" t="s">
        <v>60</v>
      </c>
      <c r="D2" s="11" t="s">
        <v>61</v>
      </c>
      <c r="E2" s="11" t="s">
        <v>62</v>
      </c>
      <c r="F2" s="11" t="s">
        <v>63</v>
      </c>
      <c r="G2" s="11" t="s">
        <v>64</v>
      </c>
      <c r="H2" s="11" t="s">
        <v>65</v>
      </c>
      <c r="I2" s="11" t="s">
        <v>66</v>
      </c>
      <c r="J2" s="11" t="s">
        <v>67</v>
      </c>
      <c r="K2" s="11" t="s">
        <v>68</v>
      </c>
      <c r="L2" s="11" t="s">
        <v>69</v>
      </c>
      <c r="M2" s="11" t="s">
        <v>70</v>
      </c>
      <c r="N2" s="14" t="s">
        <v>71</v>
      </c>
    </row>
    <row r="3" spans="1:14" ht="15">
      <c r="A3" s="6" t="s">
        <v>0</v>
      </c>
      <c r="B3" s="1" t="s">
        <v>1</v>
      </c>
      <c r="C3" s="17">
        <v>51</v>
      </c>
      <c r="D3" s="18">
        <v>132</v>
      </c>
      <c r="E3" s="18">
        <v>15</v>
      </c>
      <c r="F3" s="18">
        <v>23</v>
      </c>
      <c r="G3" s="19">
        <v>52</v>
      </c>
      <c r="H3" s="18">
        <v>117</v>
      </c>
      <c r="I3" s="18">
        <v>103</v>
      </c>
      <c r="J3" s="18">
        <v>62</v>
      </c>
      <c r="K3" s="18">
        <v>92</v>
      </c>
      <c r="L3" s="18">
        <v>22</v>
      </c>
      <c r="M3" s="28">
        <v>47</v>
      </c>
      <c r="N3" s="15">
        <f>SUM(C3:M3)</f>
        <v>716</v>
      </c>
    </row>
    <row r="4" spans="1:14" ht="15">
      <c r="A4" s="6" t="s">
        <v>2</v>
      </c>
      <c r="B4" s="1" t="s">
        <v>3</v>
      </c>
      <c r="C4" s="17">
        <v>1573</v>
      </c>
      <c r="D4" s="18">
        <v>1625</v>
      </c>
      <c r="E4" s="18">
        <v>142</v>
      </c>
      <c r="F4" s="18">
        <v>0</v>
      </c>
      <c r="G4" s="19">
        <v>668</v>
      </c>
      <c r="H4" s="18">
        <v>349</v>
      </c>
      <c r="I4" s="18">
        <v>908</v>
      </c>
      <c r="J4" s="18">
        <v>301</v>
      </c>
      <c r="K4" s="18">
        <v>57</v>
      </c>
      <c r="L4" s="18">
        <v>0</v>
      </c>
      <c r="M4" s="28">
        <v>361</v>
      </c>
      <c r="N4" s="15">
        <f aca="true" t="shared" si="0" ref="N4:N34">SUM(C4:M4)</f>
        <v>5984</v>
      </c>
    </row>
    <row r="5" spans="1:14" ht="15">
      <c r="A5" s="6" t="s">
        <v>4</v>
      </c>
      <c r="B5" s="1" t="s">
        <v>5</v>
      </c>
      <c r="C5" s="17">
        <v>60</v>
      </c>
      <c r="D5" s="18">
        <v>49</v>
      </c>
      <c r="E5" s="18">
        <v>43</v>
      </c>
      <c r="F5" s="18">
        <v>10</v>
      </c>
      <c r="G5" s="19">
        <v>38</v>
      </c>
      <c r="H5" s="18">
        <v>102</v>
      </c>
      <c r="I5" s="18">
        <v>122</v>
      </c>
      <c r="J5" s="18">
        <v>73</v>
      </c>
      <c r="K5" s="18">
        <v>139</v>
      </c>
      <c r="L5" s="18">
        <v>63</v>
      </c>
      <c r="M5" s="28">
        <v>149</v>
      </c>
      <c r="N5" s="15">
        <f t="shared" si="0"/>
        <v>848</v>
      </c>
    </row>
    <row r="6" spans="1:14" ht="15">
      <c r="A6" s="6" t="s">
        <v>6</v>
      </c>
      <c r="B6" s="1" t="s">
        <v>7</v>
      </c>
      <c r="C6" s="17">
        <v>0</v>
      </c>
      <c r="D6" s="18">
        <v>0</v>
      </c>
      <c r="E6" s="18">
        <v>0</v>
      </c>
      <c r="F6" s="18">
        <v>0</v>
      </c>
      <c r="G6" s="19">
        <v>0</v>
      </c>
      <c r="H6" s="18">
        <v>0</v>
      </c>
      <c r="I6" s="18">
        <v>0</v>
      </c>
      <c r="J6" s="18"/>
      <c r="K6" s="18">
        <v>0</v>
      </c>
      <c r="L6" s="18">
        <v>0</v>
      </c>
      <c r="M6" s="28">
        <v>0</v>
      </c>
      <c r="N6" s="15">
        <f t="shared" si="0"/>
        <v>0</v>
      </c>
    </row>
    <row r="7" spans="1:14" ht="15">
      <c r="A7" s="6" t="s">
        <v>8</v>
      </c>
      <c r="B7" s="1" t="s">
        <v>9</v>
      </c>
      <c r="C7" s="17">
        <v>0</v>
      </c>
      <c r="D7" s="18">
        <v>0</v>
      </c>
      <c r="E7" s="18">
        <v>0</v>
      </c>
      <c r="F7" s="18">
        <v>0</v>
      </c>
      <c r="G7" s="19">
        <v>0</v>
      </c>
      <c r="H7" s="18">
        <v>0</v>
      </c>
      <c r="I7" s="18">
        <v>0</v>
      </c>
      <c r="J7" s="18"/>
      <c r="K7" s="18">
        <v>0</v>
      </c>
      <c r="L7" s="18">
        <v>0</v>
      </c>
      <c r="M7" s="28">
        <v>0</v>
      </c>
      <c r="N7" s="15">
        <f t="shared" si="0"/>
        <v>0</v>
      </c>
    </row>
    <row r="8" spans="1:14" ht="15">
      <c r="A8" s="6" t="s">
        <v>10</v>
      </c>
      <c r="B8" s="1" t="s">
        <v>11</v>
      </c>
      <c r="C8" s="17">
        <v>0</v>
      </c>
      <c r="D8" s="18">
        <v>0</v>
      </c>
      <c r="E8" s="18">
        <v>0</v>
      </c>
      <c r="F8" s="18">
        <v>0</v>
      </c>
      <c r="G8" s="19">
        <v>0</v>
      </c>
      <c r="H8" s="18">
        <v>0</v>
      </c>
      <c r="I8" s="18">
        <v>0</v>
      </c>
      <c r="J8" s="18"/>
      <c r="K8" s="18">
        <v>0</v>
      </c>
      <c r="L8" s="18">
        <v>0</v>
      </c>
      <c r="M8" s="28">
        <v>0</v>
      </c>
      <c r="N8" s="15">
        <f t="shared" si="0"/>
        <v>0</v>
      </c>
    </row>
    <row r="9" spans="1:14" ht="15">
      <c r="A9" s="6" t="s">
        <v>12</v>
      </c>
      <c r="B9" s="1" t="s">
        <v>13</v>
      </c>
      <c r="C9" s="17">
        <v>0</v>
      </c>
      <c r="D9" s="18">
        <v>0</v>
      </c>
      <c r="E9" s="18">
        <v>0</v>
      </c>
      <c r="F9" s="18">
        <v>0</v>
      </c>
      <c r="G9" s="19">
        <v>0</v>
      </c>
      <c r="H9" s="18">
        <v>0</v>
      </c>
      <c r="I9" s="18">
        <v>0</v>
      </c>
      <c r="J9" s="18"/>
      <c r="K9" s="18">
        <v>0</v>
      </c>
      <c r="L9" s="18">
        <v>0</v>
      </c>
      <c r="M9" s="28">
        <v>0</v>
      </c>
      <c r="N9" s="15">
        <f t="shared" si="0"/>
        <v>0</v>
      </c>
    </row>
    <row r="10" spans="1:14" ht="15">
      <c r="A10" s="6" t="s">
        <v>14</v>
      </c>
      <c r="B10" s="1" t="s">
        <v>15</v>
      </c>
      <c r="C10" s="17">
        <v>0</v>
      </c>
      <c r="D10" s="18">
        <v>30</v>
      </c>
      <c r="E10" s="18">
        <v>1</v>
      </c>
      <c r="F10" s="18">
        <v>1</v>
      </c>
      <c r="G10" s="19">
        <v>5</v>
      </c>
      <c r="H10" s="18">
        <v>17</v>
      </c>
      <c r="I10" s="18">
        <f aca="true" t="shared" si="1" ref="I10">I11+I12</f>
        <v>5</v>
      </c>
      <c r="J10" s="18">
        <f aca="true" t="shared" si="2" ref="J10">SUM(J11:J12)</f>
        <v>2</v>
      </c>
      <c r="K10" s="18">
        <f aca="true" t="shared" si="3" ref="K10">K11+K12</f>
        <v>1</v>
      </c>
      <c r="L10" s="18">
        <v>8</v>
      </c>
      <c r="M10" s="28">
        <f>SUM(M11:M12)</f>
        <v>2</v>
      </c>
      <c r="N10" s="15">
        <f t="shared" si="0"/>
        <v>72</v>
      </c>
    </row>
    <row r="11" spans="1:14" ht="15">
      <c r="A11" s="6" t="s">
        <v>16</v>
      </c>
      <c r="B11" s="1" t="s">
        <v>17</v>
      </c>
      <c r="C11" s="17">
        <v>0</v>
      </c>
      <c r="D11" s="18">
        <v>24</v>
      </c>
      <c r="E11" s="18">
        <v>1</v>
      </c>
      <c r="F11" s="18">
        <v>1</v>
      </c>
      <c r="G11" s="19">
        <v>0</v>
      </c>
      <c r="H11" s="18">
        <v>9</v>
      </c>
      <c r="I11" s="18">
        <v>4</v>
      </c>
      <c r="J11" s="18"/>
      <c r="K11" s="21">
        <v>0</v>
      </c>
      <c r="L11" s="18">
        <v>6</v>
      </c>
      <c r="M11" s="28">
        <v>1</v>
      </c>
      <c r="N11" s="15">
        <f t="shared" si="0"/>
        <v>46</v>
      </c>
    </row>
    <row r="12" spans="1:14" ht="15">
      <c r="A12" s="6" t="s">
        <v>18</v>
      </c>
      <c r="B12" s="1" t="s">
        <v>19</v>
      </c>
      <c r="C12" s="17">
        <v>0</v>
      </c>
      <c r="D12" s="18">
        <v>6</v>
      </c>
      <c r="E12" s="18">
        <v>0</v>
      </c>
      <c r="F12" s="18">
        <v>0</v>
      </c>
      <c r="G12" s="19">
        <v>5</v>
      </c>
      <c r="H12" s="18">
        <v>8</v>
      </c>
      <c r="I12" s="18">
        <v>1</v>
      </c>
      <c r="J12" s="18">
        <v>2</v>
      </c>
      <c r="K12" s="21">
        <v>1</v>
      </c>
      <c r="L12" s="18">
        <v>2</v>
      </c>
      <c r="M12" s="28">
        <v>1</v>
      </c>
      <c r="N12" s="15">
        <f t="shared" si="0"/>
        <v>26</v>
      </c>
    </row>
    <row r="13" spans="1:14" ht="15">
      <c r="A13" s="6" t="s">
        <v>20</v>
      </c>
      <c r="B13" s="1" t="s">
        <v>21</v>
      </c>
      <c r="C13" s="17">
        <v>12</v>
      </c>
      <c r="D13" s="18">
        <v>24</v>
      </c>
      <c r="E13" s="18">
        <v>313</v>
      </c>
      <c r="F13" s="18">
        <v>2</v>
      </c>
      <c r="G13" s="19">
        <v>58</v>
      </c>
      <c r="H13" s="18">
        <v>93</v>
      </c>
      <c r="I13" s="18">
        <f aca="true" t="shared" si="4" ref="I13">I14+I15</f>
        <v>65</v>
      </c>
      <c r="J13" s="18">
        <f aca="true" t="shared" si="5" ref="J13">SUM(J14:J15)</f>
        <v>18</v>
      </c>
      <c r="K13" s="18">
        <f aca="true" t="shared" si="6" ref="K13">K14+K15</f>
        <v>35</v>
      </c>
      <c r="L13" s="18">
        <v>5</v>
      </c>
      <c r="M13" s="28">
        <f>SUM(M14:M15)</f>
        <v>13</v>
      </c>
      <c r="N13" s="15">
        <f t="shared" si="0"/>
        <v>638</v>
      </c>
    </row>
    <row r="14" spans="1:14" ht="15">
      <c r="A14" s="6" t="s">
        <v>16</v>
      </c>
      <c r="B14" s="1" t="s">
        <v>22</v>
      </c>
      <c r="C14" s="17">
        <v>8</v>
      </c>
      <c r="D14" s="18">
        <v>15</v>
      </c>
      <c r="E14" s="18">
        <v>235</v>
      </c>
      <c r="F14" s="18">
        <v>0</v>
      </c>
      <c r="G14" s="19">
        <v>14</v>
      </c>
      <c r="H14" s="18">
        <v>84</v>
      </c>
      <c r="I14" s="18">
        <v>27</v>
      </c>
      <c r="J14" s="18">
        <v>2</v>
      </c>
      <c r="K14" s="21">
        <v>14</v>
      </c>
      <c r="L14" s="18">
        <v>0</v>
      </c>
      <c r="M14" s="28">
        <v>4</v>
      </c>
      <c r="N14" s="15">
        <f t="shared" si="0"/>
        <v>403</v>
      </c>
    </row>
    <row r="15" spans="1:14" ht="15">
      <c r="A15" s="6" t="s">
        <v>18</v>
      </c>
      <c r="B15" s="1" t="s">
        <v>23</v>
      </c>
      <c r="C15" s="17">
        <v>4</v>
      </c>
      <c r="D15" s="18">
        <v>9</v>
      </c>
      <c r="E15" s="18">
        <v>78</v>
      </c>
      <c r="F15" s="18">
        <v>2</v>
      </c>
      <c r="G15" s="19">
        <v>44</v>
      </c>
      <c r="H15" s="18">
        <v>9</v>
      </c>
      <c r="I15" s="18">
        <v>38</v>
      </c>
      <c r="J15" s="18">
        <v>16</v>
      </c>
      <c r="K15" s="21">
        <v>21</v>
      </c>
      <c r="L15" s="18">
        <v>5</v>
      </c>
      <c r="M15" s="28">
        <v>9</v>
      </c>
      <c r="N15" s="15">
        <f t="shared" si="0"/>
        <v>235</v>
      </c>
    </row>
    <row r="16" spans="1:14" ht="15">
      <c r="A16" s="6" t="s">
        <v>24</v>
      </c>
      <c r="B16" s="1" t="s">
        <v>25</v>
      </c>
      <c r="C16" s="17">
        <v>12</v>
      </c>
      <c r="D16" s="18">
        <f>D17+D18</f>
        <v>54</v>
      </c>
      <c r="E16" s="18">
        <v>314</v>
      </c>
      <c r="F16" s="18">
        <v>3</v>
      </c>
      <c r="G16" s="19">
        <v>63</v>
      </c>
      <c r="H16" s="18">
        <v>110</v>
      </c>
      <c r="I16" s="18">
        <f aca="true" t="shared" si="7" ref="I16">I17+I18</f>
        <v>70</v>
      </c>
      <c r="J16" s="18">
        <f aca="true" t="shared" si="8" ref="J16">SUM(J17:J18)</f>
        <v>20</v>
      </c>
      <c r="K16" s="18">
        <f aca="true" t="shared" si="9" ref="K16">K17+K18</f>
        <v>36</v>
      </c>
      <c r="L16" s="18">
        <v>13</v>
      </c>
      <c r="M16" s="28">
        <f>SUM(M17:M18)</f>
        <v>15</v>
      </c>
      <c r="N16" s="15">
        <f t="shared" si="0"/>
        <v>710</v>
      </c>
    </row>
    <row r="17" spans="1:14" ht="15">
      <c r="A17" s="6" t="s">
        <v>16</v>
      </c>
      <c r="B17" s="1" t="s">
        <v>26</v>
      </c>
      <c r="C17" s="17">
        <v>8</v>
      </c>
      <c r="D17" s="18">
        <f aca="true" t="shared" si="10" ref="D17:D18">D11+D14</f>
        <v>39</v>
      </c>
      <c r="E17" s="18">
        <v>236</v>
      </c>
      <c r="F17" s="18">
        <v>1</v>
      </c>
      <c r="G17" s="19">
        <v>14</v>
      </c>
      <c r="H17" s="18">
        <v>93</v>
      </c>
      <c r="I17" s="18">
        <f aca="true" t="shared" si="11" ref="I17:I18">I11+I14</f>
        <v>31</v>
      </c>
      <c r="J17" s="18">
        <f aca="true" t="shared" si="12" ref="J17:J18">J11+J14</f>
        <v>2</v>
      </c>
      <c r="K17" s="22">
        <f aca="true" t="shared" si="13" ref="K17:K18">K11+K14</f>
        <v>14</v>
      </c>
      <c r="L17" s="18">
        <v>6</v>
      </c>
      <c r="M17" s="28">
        <v>5</v>
      </c>
      <c r="N17" s="15">
        <f t="shared" si="0"/>
        <v>449</v>
      </c>
    </row>
    <row r="18" spans="1:14" ht="15">
      <c r="A18" s="6" t="s">
        <v>18</v>
      </c>
      <c r="B18" s="1" t="s">
        <v>27</v>
      </c>
      <c r="C18" s="17">
        <v>4</v>
      </c>
      <c r="D18" s="18">
        <f t="shared" si="10"/>
        <v>15</v>
      </c>
      <c r="E18" s="18">
        <v>78</v>
      </c>
      <c r="F18" s="18">
        <v>2</v>
      </c>
      <c r="G18" s="19">
        <v>49</v>
      </c>
      <c r="H18" s="18">
        <v>17</v>
      </c>
      <c r="I18" s="18">
        <f t="shared" si="11"/>
        <v>39</v>
      </c>
      <c r="J18" s="18">
        <f t="shared" si="12"/>
        <v>18</v>
      </c>
      <c r="K18" s="22">
        <f t="shared" si="13"/>
        <v>22</v>
      </c>
      <c r="L18" s="18">
        <v>7</v>
      </c>
      <c r="M18" s="28">
        <v>10</v>
      </c>
      <c r="N18" s="15">
        <f t="shared" si="0"/>
        <v>261</v>
      </c>
    </row>
    <row r="19" spans="1:14" ht="15">
      <c r="A19" s="6" t="s">
        <v>28</v>
      </c>
      <c r="B19" s="1" t="s">
        <v>29</v>
      </c>
      <c r="C19" s="17">
        <v>247</v>
      </c>
      <c r="D19" s="18">
        <f>D20+D24+D25</f>
        <v>174</v>
      </c>
      <c r="E19" s="18">
        <v>177</v>
      </c>
      <c r="F19" s="18">
        <v>185</v>
      </c>
      <c r="G19" s="19">
        <v>124</v>
      </c>
      <c r="H19" s="18">
        <v>244</v>
      </c>
      <c r="I19" s="18">
        <f aca="true" t="shared" si="14" ref="I19">I20+I24+I25</f>
        <v>236</v>
      </c>
      <c r="J19" s="18">
        <f aca="true" t="shared" si="15" ref="J19">SUM(J20,J24:J25)</f>
        <v>470</v>
      </c>
      <c r="K19" s="18">
        <f aca="true" t="shared" si="16" ref="K19">SUM(K21:K25)</f>
        <v>523</v>
      </c>
      <c r="L19" s="18">
        <v>207</v>
      </c>
      <c r="M19" s="28">
        <f>M20+M24+M25</f>
        <v>192</v>
      </c>
      <c r="N19" s="15">
        <f t="shared" si="0"/>
        <v>2779</v>
      </c>
    </row>
    <row r="20" spans="1:14" ht="15">
      <c r="A20" s="6" t="s">
        <v>30</v>
      </c>
      <c r="B20" s="1" t="s">
        <v>31</v>
      </c>
      <c r="C20" s="17">
        <v>247</v>
      </c>
      <c r="D20" s="18">
        <f>D21+D22+D23</f>
        <v>174</v>
      </c>
      <c r="E20" s="18">
        <v>176</v>
      </c>
      <c r="F20" s="18">
        <v>185</v>
      </c>
      <c r="G20" s="19">
        <v>124</v>
      </c>
      <c r="H20" s="18">
        <v>252</v>
      </c>
      <c r="I20" s="18">
        <f aca="true" t="shared" si="17" ref="I20">I21+I22+I23</f>
        <v>236</v>
      </c>
      <c r="J20" s="18">
        <f aca="true" t="shared" si="18" ref="J20">SUM(J21:J23)</f>
        <v>470</v>
      </c>
      <c r="K20" s="18">
        <f aca="true" t="shared" si="19" ref="K20">K21+K22+K23</f>
        <v>523</v>
      </c>
      <c r="L20" s="18">
        <v>207</v>
      </c>
      <c r="M20" s="28">
        <f>SUM(M21:M23)</f>
        <v>192</v>
      </c>
      <c r="N20" s="15">
        <f t="shared" si="0"/>
        <v>2786</v>
      </c>
    </row>
    <row r="21" spans="1:14" ht="15">
      <c r="A21" s="6" t="s">
        <v>32</v>
      </c>
      <c r="B21" s="1" t="s">
        <v>33</v>
      </c>
      <c r="C21" s="17">
        <v>235</v>
      </c>
      <c r="D21" s="18">
        <v>169</v>
      </c>
      <c r="E21" s="18">
        <v>171</v>
      </c>
      <c r="F21" s="18">
        <v>131</v>
      </c>
      <c r="G21" s="19">
        <v>117</v>
      </c>
      <c r="H21" s="18">
        <v>220</v>
      </c>
      <c r="I21" s="18">
        <v>227</v>
      </c>
      <c r="J21" s="18">
        <v>448</v>
      </c>
      <c r="K21" s="21">
        <v>497</v>
      </c>
      <c r="L21" s="18">
        <v>201</v>
      </c>
      <c r="M21" s="28">
        <v>175</v>
      </c>
      <c r="N21" s="15">
        <f t="shared" si="0"/>
        <v>2591</v>
      </c>
    </row>
    <row r="22" spans="1:14" ht="15">
      <c r="A22" s="6" t="s">
        <v>34</v>
      </c>
      <c r="B22" s="1" t="s">
        <v>35</v>
      </c>
      <c r="C22" s="17">
        <v>12</v>
      </c>
      <c r="D22" s="18">
        <v>5</v>
      </c>
      <c r="E22" s="18">
        <v>5</v>
      </c>
      <c r="F22" s="18">
        <v>54</v>
      </c>
      <c r="G22" s="19">
        <v>7</v>
      </c>
      <c r="H22" s="18">
        <v>16</v>
      </c>
      <c r="I22" s="18">
        <v>9</v>
      </c>
      <c r="J22" s="18">
        <v>21</v>
      </c>
      <c r="K22" s="21">
        <v>26</v>
      </c>
      <c r="L22" s="18">
        <v>6</v>
      </c>
      <c r="M22" s="28">
        <v>17</v>
      </c>
      <c r="N22" s="15">
        <f t="shared" si="0"/>
        <v>178</v>
      </c>
    </row>
    <row r="23" spans="1:14" ht="15">
      <c r="A23" s="6" t="s">
        <v>36</v>
      </c>
      <c r="B23" s="1" t="s">
        <v>37</v>
      </c>
      <c r="C23" s="17">
        <v>0</v>
      </c>
      <c r="D23" s="18">
        <v>0</v>
      </c>
      <c r="E23" s="18">
        <v>0</v>
      </c>
      <c r="F23" s="18">
        <v>0</v>
      </c>
      <c r="G23" s="19">
        <v>0</v>
      </c>
      <c r="H23" s="18">
        <v>0</v>
      </c>
      <c r="I23" s="18">
        <v>0</v>
      </c>
      <c r="J23" s="18">
        <v>1</v>
      </c>
      <c r="K23" s="21">
        <v>0</v>
      </c>
      <c r="L23" s="18">
        <v>0</v>
      </c>
      <c r="M23" s="28">
        <v>0</v>
      </c>
      <c r="N23" s="15">
        <f t="shared" si="0"/>
        <v>1</v>
      </c>
    </row>
    <row r="24" spans="1:14" ht="15">
      <c r="A24" s="6" t="s">
        <v>38</v>
      </c>
      <c r="B24" s="1" t="s">
        <v>39</v>
      </c>
      <c r="C24" s="17">
        <v>0</v>
      </c>
      <c r="D24" s="18">
        <v>0</v>
      </c>
      <c r="E24" s="18">
        <v>1</v>
      </c>
      <c r="F24" s="18">
        <v>0</v>
      </c>
      <c r="G24" s="19">
        <v>0</v>
      </c>
      <c r="H24" s="18">
        <v>8</v>
      </c>
      <c r="I24" s="18">
        <v>0</v>
      </c>
      <c r="J24" s="18"/>
      <c r="K24" s="21">
        <v>0</v>
      </c>
      <c r="L24" s="18">
        <v>0</v>
      </c>
      <c r="M24" s="28">
        <v>0</v>
      </c>
      <c r="N24" s="15">
        <f t="shared" si="0"/>
        <v>9</v>
      </c>
    </row>
    <row r="25" spans="1:14" ht="15">
      <c r="A25" s="6" t="s">
        <v>40</v>
      </c>
      <c r="B25" s="1" t="s">
        <v>41</v>
      </c>
      <c r="C25" s="17">
        <v>0</v>
      </c>
      <c r="D25" s="18">
        <v>0</v>
      </c>
      <c r="E25" s="18">
        <v>0</v>
      </c>
      <c r="F25" s="18">
        <v>0</v>
      </c>
      <c r="G25" s="19">
        <v>0</v>
      </c>
      <c r="H25" s="18">
        <v>0</v>
      </c>
      <c r="I25" s="18">
        <v>0</v>
      </c>
      <c r="J25" s="18"/>
      <c r="K25" s="21">
        <v>0</v>
      </c>
      <c r="L25" s="18">
        <v>0</v>
      </c>
      <c r="M25" s="28">
        <v>0</v>
      </c>
      <c r="N25" s="15">
        <f t="shared" si="0"/>
        <v>0</v>
      </c>
    </row>
    <row r="26" spans="1:14" ht="15">
      <c r="A26" s="6" t="s">
        <v>42</v>
      </c>
      <c r="B26" s="1" t="s">
        <v>43</v>
      </c>
      <c r="C26" s="17">
        <v>0</v>
      </c>
      <c r="D26" s="18">
        <v>0</v>
      </c>
      <c r="E26" s="18">
        <v>0</v>
      </c>
      <c r="F26" s="18">
        <v>0</v>
      </c>
      <c r="G26" s="19">
        <v>0</v>
      </c>
      <c r="H26" s="18">
        <v>0</v>
      </c>
      <c r="I26" s="18">
        <v>0</v>
      </c>
      <c r="J26" s="18"/>
      <c r="K26" s="18">
        <v>0</v>
      </c>
      <c r="L26" s="18">
        <v>0</v>
      </c>
      <c r="M26" s="28">
        <v>0</v>
      </c>
      <c r="N26" s="15">
        <f t="shared" si="0"/>
        <v>0</v>
      </c>
    </row>
    <row r="27" spans="1:14" ht="15">
      <c r="A27" s="6" t="s">
        <v>44</v>
      </c>
      <c r="B27" s="1" t="s">
        <v>45</v>
      </c>
      <c r="C27" s="17">
        <v>0</v>
      </c>
      <c r="D27" s="18">
        <v>0</v>
      </c>
      <c r="E27" s="18">
        <v>0</v>
      </c>
      <c r="F27" s="18">
        <v>0</v>
      </c>
      <c r="G27" s="19">
        <v>0</v>
      </c>
      <c r="H27" s="18">
        <v>0</v>
      </c>
      <c r="I27" s="18">
        <v>0</v>
      </c>
      <c r="J27" s="18"/>
      <c r="K27" s="18">
        <v>0</v>
      </c>
      <c r="L27" s="18">
        <v>0</v>
      </c>
      <c r="M27" s="28">
        <v>0</v>
      </c>
      <c r="N27" s="15">
        <f t="shared" si="0"/>
        <v>0</v>
      </c>
    </row>
    <row r="28" spans="1:14" ht="15">
      <c r="A28" s="6" t="s">
        <v>46</v>
      </c>
      <c r="B28" s="1" t="s">
        <v>47</v>
      </c>
      <c r="C28" s="17">
        <v>0</v>
      </c>
      <c r="D28" s="18">
        <v>6</v>
      </c>
      <c r="E28" s="18">
        <v>1</v>
      </c>
      <c r="F28" s="18">
        <v>0</v>
      </c>
      <c r="G28" s="19">
        <v>3</v>
      </c>
      <c r="H28" s="18">
        <v>2</v>
      </c>
      <c r="I28" s="18">
        <v>0</v>
      </c>
      <c r="J28" s="18">
        <v>3</v>
      </c>
      <c r="K28" s="18">
        <v>4</v>
      </c>
      <c r="L28" s="18">
        <v>6</v>
      </c>
      <c r="M28" s="28">
        <v>0</v>
      </c>
      <c r="N28" s="15">
        <f t="shared" si="0"/>
        <v>25</v>
      </c>
    </row>
    <row r="29" spans="1:14" ht="15">
      <c r="A29" s="6" t="s">
        <v>48</v>
      </c>
      <c r="B29" s="1" t="s">
        <v>49</v>
      </c>
      <c r="C29" s="17">
        <v>0</v>
      </c>
      <c r="D29" s="18">
        <v>0</v>
      </c>
      <c r="E29" s="18">
        <v>0</v>
      </c>
      <c r="F29" s="18">
        <v>0</v>
      </c>
      <c r="G29" s="19">
        <v>0</v>
      </c>
      <c r="H29" s="18">
        <v>0</v>
      </c>
      <c r="I29" s="18">
        <v>1</v>
      </c>
      <c r="J29" s="18"/>
      <c r="K29" s="18">
        <v>0</v>
      </c>
      <c r="L29" s="18">
        <v>0</v>
      </c>
      <c r="M29" s="28">
        <v>0</v>
      </c>
      <c r="N29" s="15">
        <f t="shared" si="0"/>
        <v>1</v>
      </c>
    </row>
    <row r="30" spans="1:14" ht="15">
      <c r="A30" s="6" t="s">
        <v>50</v>
      </c>
      <c r="B30" s="1" t="s">
        <v>51</v>
      </c>
      <c r="C30" s="17">
        <v>0</v>
      </c>
      <c r="D30" s="18">
        <v>0</v>
      </c>
      <c r="E30" s="18">
        <v>0</v>
      </c>
      <c r="F30" s="18">
        <v>0</v>
      </c>
      <c r="G30" s="19">
        <v>0</v>
      </c>
      <c r="H30" s="18">
        <v>0</v>
      </c>
      <c r="I30" s="18">
        <v>0</v>
      </c>
      <c r="J30" s="18"/>
      <c r="K30" s="18">
        <v>0</v>
      </c>
      <c r="L30" s="18">
        <v>0</v>
      </c>
      <c r="M30" s="28">
        <v>0</v>
      </c>
      <c r="N30" s="15">
        <f t="shared" si="0"/>
        <v>0</v>
      </c>
    </row>
    <row r="31" spans="1:14" ht="15">
      <c r="A31" s="6" t="s">
        <v>52</v>
      </c>
      <c r="B31" s="1" t="s">
        <v>53</v>
      </c>
      <c r="C31" s="17">
        <v>0</v>
      </c>
      <c r="D31" s="18">
        <v>0</v>
      </c>
      <c r="E31" s="18">
        <v>0</v>
      </c>
      <c r="F31" s="18">
        <v>0</v>
      </c>
      <c r="G31" s="19">
        <v>5</v>
      </c>
      <c r="H31" s="18">
        <v>0</v>
      </c>
      <c r="I31" s="18">
        <v>0</v>
      </c>
      <c r="J31" s="18"/>
      <c r="K31" s="18">
        <v>0</v>
      </c>
      <c r="L31" s="18">
        <v>0</v>
      </c>
      <c r="M31" s="28">
        <v>0</v>
      </c>
      <c r="N31" s="15">
        <f t="shared" si="0"/>
        <v>5</v>
      </c>
    </row>
    <row r="32" spans="1:14" ht="15">
      <c r="A32" s="6" t="s">
        <v>54</v>
      </c>
      <c r="B32" s="1" t="s">
        <v>55</v>
      </c>
      <c r="C32" s="17">
        <v>0</v>
      </c>
      <c r="D32" s="18">
        <v>0</v>
      </c>
      <c r="E32" s="18">
        <v>0</v>
      </c>
      <c r="F32" s="18">
        <v>0</v>
      </c>
      <c r="G32" s="19">
        <v>0</v>
      </c>
      <c r="H32" s="18">
        <v>0</v>
      </c>
      <c r="I32" s="18">
        <v>0</v>
      </c>
      <c r="J32" s="18"/>
      <c r="K32" s="18">
        <v>0</v>
      </c>
      <c r="L32" s="18">
        <v>0</v>
      </c>
      <c r="M32" s="28">
        <v>0</v>
      </c>
      <c r="N32" s="15">
        <f t="shared" si="0"/>
        <v>0</v>
      </c>
    </row>
    <row r="33" spans="1:14" ht="15">
      <c r="A33" s="6" t="s">
        <v>56</v>
      </c>
      <c r="B33" s="1" t="s">
        <v>57</v>
      </c>
      <c r="C33" s="17">
        <v>8</v>
      </c>
      <c r="D33" s="18">
        <v>23</v>
      </c>
      <c r="E33" s="18">
        <v>5</v>
      </c>
      <c r="F33" s="18">
        <v>0</v>
      </c>
      <c r="G33" s="19">
        <v>7</v>
      </c>
      <c r="H33" s="18">
        <v>48</v>
      </c>
      <c r="I33" s="18">
        <v>50</v>
      </c>
      <c r="J33" s="18">
        <v>16</v>
      </c>
      <c r="K33" s="18">
        <v>26</v>
      </c>
      <c r="L33" s="18">
        <v>2</v>
      </c>
      <c r="M33" s="28">
        <v>5</v>
      </c>
      <c r="N33" s="15">
        <f t="shared" si="0"/>
        <v>190</v>
      </c>
    </row>
    <row r="34" spans="1:14" ht="15">
      <c r="A34" s="7" t="s">
        <v>58</v>
      </c>
      <c r="B34" s="8" t="s">
        <v>59</v>
      </c>
      <c r="C34" s="17">
        <v>1951</v>
      </c>
      <c r="D34" s="18">
        <v>2063</v>
      </c>
      <c r="E34" s="18">
        <v>697</v>
      </c>
      <c r="F34" s="18">
        <v>221</v>
      </c>
      <c r="G34" s="19">
        <v>960</v>
      </c>
      <c r="H34" s="18">
        <v>972</v>
      </c>
      <c r="I34" s="18">
        <f>I3+I5+I4+I6+I7+I8+I9+I16+I19+I26+I27+I28+I29+I30+I32+I31+I33</f>
        <v>1490</v>
      </c>
      <c r="J34" s="23">
        <f aca="true" t="shared" si="20" ref="J34">SUM(J3:J10,J13,J19,J26:J33)</f>
        <v>945</v>
      </c>
      <c r="K34" s="23">
        <f>SUM(K3:K10)+K13+K19+SUM(K26:K33)</f>
        <v>877</v>
      </c>
      <c r="L34" s="18">
        <v>313</v>
      </c>
      <c r="M34" s="29">
        <v>769</v>
      </c>
      <c r="N34" s="9">
        <f t="shared" si="0"/>
        <v>11258</v>
      </c>
    </row>
  </sheetData>
  <printOptions/>
  <pageMargins left="0.7086614173228347" right="0.7086614173228347" top="0.7480314960629921" bottom="0.7480314960629921" header="0.31496062992125984" footer="0.31496062992125984"/>
  <pageSetup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40E3-B800-47F3-931A-AD4A89893249}">
  <dimension ref="A1:N34"/>
  <sheetViews>
    <sheetView zoomScale="80" zoomScaleNormal="80" workbookViewId="0" topLeftCell="A1"/>
  </sheetViews>
  <sheetFormatPr defaultColWidth="9.140625" defaultRowHeight="15"/>
  <cols>
    <col min="1" max="1" width="32.140625" style="0" customWidth="1"/>
    <col min="2" max="2" width="6.140625" style="0" customWidth="1"/>
    <col min="3" max="14" width="15.140625" style="2" customWidth="1"/>
  </cols>
  <sheetData>
    <row r="1" ht="15">
      <c r="A1" s="10" t="s">
        <v>79</v>
      </c>
    </row>
    <row r="2" spans="1:14" s="3" customFormat="1" ht="30">
      <c r="A2" s="4"/>
      <c r="B2" s="5"/>
      <c r="C2" s="11" t="s">
        <v>60</v>
      </c>
      <c r="D2" s="11" t="s">
        <v>61</v>
      </c>
      <c r="E2" s="11" t="s">
        <v>62</v>
      </c>
      <c r="F2" s="11" t="s">
        <v>63</v>
      </c>
      <c r="G2" s="11" t="s">
        <v>64</v>
      </c>
      <c r="H2" s="11" t="s">
        <v>65</v>
      </c>
      <c r="I2" s="11" t="s">
        <v>66</v>
      </c>
      <c r="J2" s="11" t="s">
        <v>67</v>
      </c>
      <c r="K2" s="11" t="s">
        <v>68</v>
      </c>
      <c r="L2" s="11" t="s">
        <v>69</v>
      </c>
      <c r="M2" s="11" t="s">
        <v>70</v>
      </c>
      <c r="N2" s="12" t="s">
        <v>71</v>
      </c>
    </row>
    <row r="3" spans="1:14" ht="15">
      <c r="A3" s="6" t="s">
        <v>0</v>
      </c>
      <c r="B3" s="1" t="s">
        <v>1</v>
      </c>
      <c r="C3" s="18">
        <v>24</v>
      </c>
      <c r="D3" s="18">
        <v>101</v>
      </c>
      <c r="E3" s="18">
        <v>9</v>
      </c>
      <c r="F3" s="18">
        <v>35</v>
      </c>
      <c r="G3" s="19">
        <v>48</v>
      </c>
      <c r="H3" s="20">
        <v>62</v>
      </c>
      <c r="I3" s="18">
        <v>126</v>
      </c>
      <c r="J3" s="18">
        <v>82</v>
      </c>
      <c r="K3" s="18">
        <v>77</v>
      </c>
      <c r="L3" s="18">
        <v>12</v>
      </c>
      <c r="M3" s="28">
        <v>72</v>
      </c>
      <c r="N3" s="13">
        <f>SUM(C3:M3)</f>
        <v>648</v>
      </c>
    </row>
    <row r="4" spans="1:14" ht="15">
      <c r="A4" s="6" t="s">
        <v>2</v>
      </c>
      <c r="B4" s="1" t="s">
        <v>3</v>
      </c>
      <c r="C4" s="18">
        <v>1022</v>
      </c>
      <c r="D4" s="18">
        <v>697</v>
      </c>
      <c r="E4" s="18">
        <v>128</v>
      </c>
      <c r="F4" s="18">
        <v>0</v>
      </c>
      <c r="G4" s="19">
        <v>52</v>
      </c>
      <c r="H4" s="20">
        <v>216</v>
      </c>
      <c r="I4" s="18">
        <v>433</v>
      </c>
      <c r="J4" s="18">
        <v>95</v>
      </c>
      <c r="K4" s="18">
        <v>15</v>
      </c>
      <c r="L4" s="18">
        <v>0</v>
      </c>
      <c r="M4" s="28">
        <v>542</v>
      </c>
      <c r="N4" s="13">
        <f aca="true" t="shared" si="0" ref="N4:N34">SUM(C4:M4)</f>
        <v>3200</v>
      </c>
    </row>
    <row r="5" spans="1:14" ht="15">
      <c r="A5" s="6" t="s">
        <v>4</v>
      </c>
      <c r="B5" s="1" t="s">
        <v>5</v>
      </c>
      <c r="C5" s="18">
        <v>33</v>
      </c>
      <c r="D5" s="18">
        <v>46</v>
      </c>
      <c r="E5" s="18">
        <v>54</v>
      </c>
      <c r="F5" s="18">
        <v>7</v>
      </c>
      <c r="G5" s="19">
        <v>44</v>
      </c>
      <c r="H5" s="20">
        <v>113</v>
      </c>
      <c r="I5" s="18">
        <v>93</v>
      </c>
      <c r="J5" s="18">
        <v>79</v>
      </c>
      <c r="K5" s="18">
        <v>106</v>
      </c>
      <c r="L5" s="18">
        <v>66</v>
      </c>
      <c r="M5" s="28">
        <v>99</v>
      </c>
      <c r="N5" s="13">
        <f t="shared" si="0"/>
        <v>740</v>
      </c>
    </row>
    <row r="6" spans="1:14" ht="15">
      <c r="A6" s="6" t="s">
        <v>6</v>
      </c>
      <c r="B6" s="1" t="s">
        <v>7</v>
      </c>
      <c r="C6" s="18">
        <v>0</v>
      </c>
      <c r="D6" s="18">
        <v>0</v>
      </c>
      <c r="E6" s="18">
        <v>0</v>
      </c>
      <c r="F6" s="18">
        <v>0</v>
      </c>
      <c r="G6" s="19">
        <v>0</v>
      </c>
      <c r="H6" s="20">
        <v>0</v>
      </c>
      <c r="I6" s="18">
        <v>0</v>
      </c>
      <c r="J6" s="18"/>
      <c r="K6" s="18">
        <v>0</v>
      </c>
      <c r="L6" s="18">
        <v>0</v>
      </c>
      <c r="M6" s="28">
        <v>0</v>
      </c>
      <c r="N6" s="13">
        <f t="shared" si="0"/>
        <v>0</v>
      </c>
    </row>
    <row r="7" spans="1:14" ht="15">
      <c r="A7" s="6" t="s">
        <v>8</v>
      </c>
      <c r="B7" s="1" t="s">
        <v>9</v>
      </c>
      <c r="C7" s="18">
        <v>0</v>
      </c>
      <c r="D7" s="18">
        <v>0</v>
      </c>
      <c r="E7" s="18">
        <v>0</v>
      </c>
      <c r="F7" s="18">
        <v>0</v>
      </c>
      <c r="G7" s="19">
        <v>0</v>
      </c>
      <c r="H7" s="20">
        <v>0</v>
      </c>
      <c r="I7" s="18">
        <v>0</v>
      </c>
      <c r="J7" s="18"/>
      <c r="K7" s="18">
        <v>0</v>
      </c>
      <c r="L7" s="18">
        <v>0</v>
      </c>
      <c r="M7" s="28">
        <v>0</v>
      </c>
      <c r="N7" s="13">
        <f t="shared" si="0"/>
        <v>0</v>
      </c>
    </row>
    <row r="8" spans="1:14" ht="15">
      <c r="A8" s="6" t="s">
        <v>10</v>
      </c>
      <c r="B8" s="1" t="s">
        <v>11</v>
      </c>
      <c r="C8" s="18">
        <v>0</v>
      </c>
      <c r="D8" s="18">
        <v>0</v>
      </c>
      <c r="E8" s="18">
        <v>0</v>
      </c>
      <c r="F8" s="18">
        <v>0</v>
      </c>
      <c r="G8" s="19">
        <v>0</v>
      </c>
      <c r="H8" s="20">
        <v>0</v>
      </c>
      <c r="I8" s="18">
        <v>0</v>
      </c>
      <c r="J8" s="18"/>
      <c r="K8" s="18">
        <v>0</v>
      </c>
      <c r="L8" s="18">
        <v>0</v>
      </c>
      <c r="M8" s="28">
        <v>0</v>
      </c>
      <c r="N8" s="13">
        <f t="shared" si="0"/>
        <v>0</v>
      </c>
    </row>
    <row r="9" spans="1:14" ht="15">
      <c r="A9" s="6" t="s">
        <v>12</v>
      </c>
      <c r="B9" s="1" t="s">
        <v>13</v>
      </c>
      <c r="C9" s="18">
        <v>0</v>
      </c>
      <c r="D9" s="18">
        <v>0</v>
      </c>
      <c r="E9" s="18">
        <v>0</v>
      </c>
      <c r="F9" s="18">
        <v>0</v>
      </c>
      <c r="G9" s="19">
        <v>0</v>
      </c>
      <c r="H9" s="20">
        <v>0</v>
      </c>
      <c r="I9" s="18">
        <v>0</v>
      </c>
      <c r="J9" s="18"/>
      <c r="K9" s="18">
        <v>0</v>
      </c>
      <c r="L9" s="18">
        <v>0</v>
      </c>
      <c r="M9" s="28">
        <v>0</v>
      </c>
      <c r="N9" s="13">
        <f t="shared" si="0"/>
        <v>0</v>
      </c>
    </row>
    <row r="10" spans="1:14" ht="15">
      <c r="A10" s="6" t="s">
        <v>14</v>
      </c>
      <c r="B10" s="1" t="s">
        <v>15</v>
      </c>
      <c r="C10" s="18">
        <v>7</v>
      </c>
      <c r="D10" s="18">
        <v>37</v>
      </c>
      <c r="E10" s="18">
        <v>0</v>
      </c>
      <c r="F10" s="18">
        <v>1</v>
      </c>
      <c r="G10" s="19">
        <v>8</v>
      </c>
      <c r="H10" s="20">
        <v>14</v>
      </c>
      <c r="I10" s="18">
        <f aca="true" t="shared" si="1" ref="I10">I11+I12</f>
        <v>3</v>
      </c>
      <c r="J10" s="18">
        <f aca="true" t="shared" si="2" ref="J10">SUM(J11:J12)</f>
        <v>3</v>
      </c>
      <c r="K10" s="18">
        <f aca="true" t="shared" si="3" ref="K10">K11+K12</f>
        <v>1</v>
      </c>
      <c r="L10" s="18">
        <v>4</v>
      </c>
      <c r="M10" s="28">
        <f>SUM(M11:M12)</f>
        <v>0</v>
      </c>
      <c r="N10" s="13">
        <f t="shared" si="0"/>
        <v>78</v>
      </c>
    </row>
    <row r="11" spans="1:14" ht="15">
      <c r="A11" s="6" t="s">
        <v>16</v>
      </c>
      <c r="B11" s="1" t="s">
        <v>17</v>
      </c>
      <c r="C11" s="18">
        <v>3</v>
      </c>
      <c r="D11" s="18">
        <v>35</v>
      </c>
      <c r="E11" s="18">
        <v>0</v>
      </c>
      <c r="F11" s="18">
        <v>1</v>
      </c>
      <c r="G11" s="19">
        <v>4</v>
      </c>
      <c r="H11" s="18">
        <v>8</v>
      </c>
      <c r="I11" s="18">
        <v>3</v>
      </c>
      <c r="J11" s="18">
        <v>2</v>
      </c>
      <c r="K11" s="21">
        <v>0</v>
      </c>
      <c r="L11" s="18">
        <v>2</v>
      </c>
      <c r="M11" s="28">
        <v>0</v>
      </c>
      <c r="N11" s="13">
        <f t="shared" si="0"/>
        <v>58</v>
      </c>
    </row>
    <row r="12" spans="1:14" ht="15">
      <c r="A12" s="6" t="s">
        <v>18</v>
      </c>
      <c r="B12" s="1" t="s">
        <v>19</v>
      </c>
      <c r="C12" s="18">
        <v>4</v>
      </c>
      <c r="D12" s="18">
        <v>2</v>
      </c>
      <c r="E12" s="18">
        <v>0</v>
      </c>
      <c r="F12" s="18">
        <v>0</v>
      </c>
      <c r="G12" s="19">
        <v>4</v>
      </c>
      <c r="H12" s="18">
        <v>6</v>
      </c>
      <c r="I12" s="18">
        <v>0</v>
      </c>
      <c r="J12" s="18">
        <v>1</v>
      </c>
      <c r="K12" s="21">
        <v>1</v>
      </c>
      <c r="L12" s="18">
        <v>2</v>
      </c>
      <c r="M12" s="28">
        <v>0</v>
      </c>
      <c r="N12" s="13">
        <f t="shared" si="0"/>
        <v>20</v>
      </c>
    </row>
    <row r="13" spans="1:14" ht="15">
      <c r="A13" s="6" t="s">
        <v>20</v>
      </c>
      <c r="B13" s="1" t="s">
        <v>21</v>
      </c>
      <c r="C13" s="18">
        <v>13</v>
      </c>
      <c r="D13" s="18">
        <v>35</v>
      </c>
      <c r="E13" s="18">
        <v>366</v>
      </c>
      <c r="F13" s="18">
        <v>0</v>
      </c>
      <c r="G13" s="19">
        <v>27</v>
      </c>
      <c r="H13" s="20">
        <v>88</v>
      </c>
      <c r="I13" s="18">
        <f>I14+I15</f>
        <v>58</v>
      </c>
      <c r="J13" s="18">
        <f aca="true" t="shared" si="4" ref="J13">SUM(J14:J15)</f>
        <v>20</v>
      </c>
      <c r="K13" s="18">
        <f aca="true" t="shared" si="5" ref="K13">K14+K15</f>
        <v>63</v>
      </c>
      <c r="L13" s="18">
        <v>6</v>
      </c>
      <c r="M13" s="28">
        <f>SUM(M14:M15)</f>
        <v>32</v>
      </c>
      <c r="N13" s="13">
        <f t="shared" si="0"/>
        <v>708</v>
      </c>
    </row>
    <row r="14" spans="1:14" ht="15">
      <c r="A14" s="6" t="s">
        <v>16</v>
      </c>
      <c r="B14" s="1" t="s">
        <v>22</v>
      </c>
      <c r="C14" s="18">
        <v>11</v>
      </c>
      <c r="D14" s="18">
        <v>28</v>
      </c>
      <c r="E14" s="18">
        <v>312</v>
      </c>
      <c r="F14" s="18">
        <v>0</v>
      </c>
      <c r="G14" s="19">
        <v>4</v>
      </c>
      <c r="H14" s="18">
        <v>63</v>
      </c>
      <c r="I14" s="18">
        <f>143-127</f>
        <v>16</v>
      </c>
      <c r="J14" s="18">
        <v>10</v>
      </c>
      <c r="K14" s="21">
        <v>14</v>
      </c>
      <c r="L14" s="18">
        <v>3</v>
      </c>
      <c r="M14" s="28">
        <v>0</v>
      </c>
      <c r="N14" s="13">
        <f t="shared" si="0"/>
        <v>461</v>
      </c>
    </row>
    <row r="15" spans="1:14" ht="15">
      <c r="A15" s="6" t="s">
        <v>18</v>
      </c>
      <c r="B15" s="1" t="s">
        <v>23</v>
      </c>
      <c r="C15" s="18">
        <v>2</v>
      </c>
      <c r="D15" s="18">
        <v>7</v>
      </c>
      <c r="E15" s="18">
        <v>54</v>
      </c>
      <c r="F15" s="18">
        <v>0</v>
      </c>
      <c r="G15" s="19">
        <v>23</v>
      </c>
      <c r="H15" s="18">
        <v>25</v>
      </c>
      <c r="I15" s="18">
        <f>306-264</f>
        <v>42</v>
      </c>
      <c r="J15" s="18">
        <v>10</v>
      </c>
      <c r="K15" s="21">
        <v>49</v>
      </c>
      <c r="L15" s="18">
        <v>3</v>
      </c>
      <c r="M15" s="28">
        <v>32</v>
      </c>
      <c r="N15" s="13">
        <f t="shared" si="0"/>
        <v>247</v>
      </c>
    </row>
    <row r="16" spans="1:14" ht="15">
      <c r="A16" s="6" t="s">
        <v>24</v>
      </c>
      <c r="B16" s="1" t="s">
        <v>25</v>
      </c>
      <c r="C16" s="18">
        <v>20</v>
      </c>
      <c r="D16" s="18">
        <f>D17+D18</f>
        <v>72</v>
      </c>
      <c r="E16" s="18">
        <v>366</v>
      </c>
      <c r="F16" s="18">
        <v>1</v>
      </c>
      <c r="G16" s="19">
        <v>35</v>
      </c>
      <c r="H16" s="20">
        <v>102</v>
      </c>
      <c r="I16" s="18">
        <f aca="true" t="shared" si="6" ref="I16">I17+I18</f>
        <v>61</v>
      </c>
      <c r="J16" s="18">
        <f aca="true" t="shared" si="7" ref="J16">SUM(J17:J18)</f>
        <v>23</v>
      </c>
      <c r="K16" s="18">
        <f aca="true" t="shared" si="8" ref="K16">K17+K18</f>
        <v>64</v>
      </c>
      <c r="L16" s="18">
        <v>10</v>
      </c>
      <c r="M16" s="28">
        <f>SUM(M17:M18)</f>
        <v>32</v>
      </c>
      <c r="N16" s="13">
        <f t="shared" si="0"/>
        <v>786</v>
      </c>
    </row>
    <row r="17" spans="1:14" ht="15">
      <c r="A17" s="6" t="s">
        <v>16</v>
      </c>
      <c r="B17" s="1" t="s">
        <v>26</v>
      </c>
      <c r="C17" s="18">
        <v>14</v>
      </c>
      <c r="D17" s="18">
        <f aca="true" t="shared" si="9" ref="D17:D18">D11+D14</f>
        <v>63</v>
      </c>
      <c r="E17" s="18">
        <v>312</v>
      </c>
      <c r="F17" s="18">
        <v>1</v>
      </c>
      <c r="G17" s="19">
        <v>8</v>
      </c>
      <c r="H17" s="18">
        <v>71</v>
      </c>
      <c r="I17" s="18">
        <f aca="true" t="shared" si="10" ref="I17:I18">I11+I14</f>
        <v>19</v>
      </c>
      <c r="J17" s="18">
        <f aca="true" t="shared" si="11" ref="J17:J18">J11+J14</f>
        <v>12</v>
      </c>
      <c r="K17" s="22">
        <f aca="true" t="shared" si="12" ref="K17:K18">K11+K14</f>
        <v>14</v>
      </c>
      <c r="L17" s="18">
        <v>5</v>
      </c>
      <c r="M17" s="28">
        <v>0</v>
      </c>
      <c r="N17" s="13">
        <f t="shared" si="0"/>
        <v>519</v>
      </c>
    </row>
    <row r="18" spans="1:14" ht="15">
      <c r="A18" s="6" t="s">
        <v>18</v>
      </c>
      <c r="B18" s="1" t="s">
        <v>27</v>
      </c>
      <c r="C18" s="18">
        <v>6</v>
      </c>
      <c r="D18" s="18">
        <f t="shared" si="9"/>
        <v>9</v>
      </c>
      <c r="E18" s="18">
        <v>54</v>
      </c>
      <c r="F18" s="18">
        <v>0</v>
      </c>
      <c r="G18" s="19">
        <v>27</v>
      </c>
      <c r="H18" s="18">
        <v>31</v>
      </c>
      <c r="I18" s="18">
        <f t="shared" si="10"/>
        <v>42</v>
      </c>
      <c r="J18" s="18">
        <f t="shared" si="11"/>
        <v>11</v>
      </c>
      <c r="K18" s="22">
        <f t="shared" si="12"/>
        <v>50</v>
      </c>
      <c r="L18" s="18">
        <v>5</v>
      </c>
      <c r="M18" s="28">
        <v>32</v>
      </c>
      <c r="N18" s="13">
        <f t="shared" si="0"/>
        <v>267</v>
      </c>
    </row>
    <row r="19" spans="1:14" ht="15">
      <c r="A19" s="6" t="s">
        <v>28</v>
      </c>
      <c r="B19" s="1" t="s">
        <v>29</v>
      </c>
      <c r="C19" s="18">
        <v>199</v>
      </c>
      <c r="D19" s="18">
        <f>D20+D24+D25</f>
        <v>188</v>
      </c>
      <c r="E19" s="18">
        <v>152</v>
      </c>
      <c r="F19" s="18">
        <v>185</v>
      </c>
      <c r="G19" s="19">
        <v>105</v>
      </c>
      <c r="H19" s="20">
        <v>234</v>
      </c>
      <c r="I19" s="18">
        <f aca="true" t="shared" si="13" ref="I19">I20+I24+I25</f>
        <v>248</v>
      </c>
      <c r="J19" s="18">
        <f aca="true" t="shared" si="14" ref="J19">SUM(J20,J24:J25)</f>
        <v>456</v>
      </c>
      <c r="K19" s="18">
        <f aca="true" t="shared" si="15" ref="K19">SUM(K21:K25)</f>
        <v>459</v>
      </c>
      <c r="L19" s="18">
        <v>199</v>
      </c>
      <c r="M19" s="28">
        <f>M20+M24+M25</f>
        <v>262</v>
      </c>
      <c r="N19" s="13">
        <f t="shared" si="0"/>
        <v>2687</v>
      </c>
    </row>
    <row r="20" spans="1:14" ht="15">
      <c r="A20" s="6" t="s">
        <v>30</v>
      </c>
      <c r="B20" s="1" t="s">
        <v>31</v>
      </c>
      <c r="C20" s="18">
        <v>199</v>
      </c>
      <c r="D20" s="18">
        <f>D21+D22+D23</f>
        <v>188</v>
      </c>
      <c r="E20" s="18">
        <v>152</v>
      </c>
      <c r="F20" s="18">
        <v>185</v>
      </c>
      <c r="G20" s="19">
        <v>104</v>
      </c>
      <c r="H20" s="20">
        <v>251</v>
      </c>
      <c r="I20" s="18">
        <f aca="true" t="shared" si="16" ref="I20">I21+I22+I23</f>
        <v>248</v>
      </c>
      <c r="J20" s="18">
        <f aca="true" t="shared" si="17" ref="J20">SUM(J21:J23)</f>
        <v>456</v>
      </c>
      <c r="K20" s="18">
        <f aca="true" t="shared" si="18" ref="K20">K21+K22+K23</f>
        <v>458</v>
      </c>
      <c r="L20" s="18">
        <v>198</v>
      </c>
      <c r="M20" s="28">
        <f>SUM(M21:M23)</f>
        <v>260</v>
      </c>
      <c r="N20" s="13">
        <f t="shared" si="0"/>
        <v>2699</v>
      </c>
    </row>
    <row r="21" spans="1:14" ht="15">
      <c r="A21" s="6" t="s">
        <v>32</v>
      </c>
      <c r="B21" s="1" t="s">
        <v>33</v>
      </c>
      <c r="C21" s="18">
        <v>195</v>
      </c>
      <c r="D21" s="18">
        <v>182</v>
      </c>
      <c r="E21" s="18">
        <v>146</v>
      </c>
      <c r="F21" s="18">
        <v>179</v>
      </c>
      <c r="G21" s="19">
        <v>101</v>
      </c>
      <c r="H21" s="18">
        <v>217</v>
      </c>
      <c r="I21" s="18">
        <f>1402-1184</f>
        <v>218</v>
      </c>
      <c r="J21" s="18">
        <v>444</v>
      </c>
      <c r="K21" s="21">
        <v>446</v>
      </c>
      <c r="L21" s="18">
        <v>193</v>
      </c>
      <c r="M21" s="28">
        <v>247</v>
      </c>
      <c r="N21" s="13">
        <f t="shared" si="0"/>
        <v>2568</v>
      </c>
    </row>
    <row r="22" spans="1:14" ht="15">
      <c r="A22" s="6" t="s">
        <v>34</v>
      </c>
      <c r="B22" s="1" t="s">
        <v>35</v>
      </c>
      <c r="C22" s="18">
        <v>4</v>
      </c>
      <c r="D22" s="18">
        <v>6</v>
      </c>
      <c r="E22" s="18">
        <v>5</v>
      </c>
      <c r="F22" s="18">
        <v>6</v>
      </c>
      <c r="G22" s="19">
        <v>3</v>
      </c>
      <c r="H22" s="18">
        <v>14</v>
      </c>
      <c r="I22" s="18">
        <f>109-79</f>
        <v>30</v>
      </c>
      <c r="J22" s="18">
        <v>12</v>
      </c>
      <c r="K22" s="21">
        <v>12</v>
      </c>
      <c r="L22" s="18">
        <v>5</v>
      </c>
      <c r="M22" s="28">
        <v>13</v>
      </c>
      <c r="N22" s="13">
        <f t="shared" si="0"/>
        <v>110</v>
      </c>
    </row>
    <row r="23" spans="1:14" ht="15">
      <c r="A23" s="6" t="s">
        <v>36</v>
      </c>
      <c r="B23" s="1" t="s">
        <v>37</v>
      </c>
      <c r="C23" s="18">
        <v>0</v>
      </c>
      <c r="D23" s="18">
        <v>0</v>
      </c>
      <c r="E23" s="18">
        <v>1</v>
      </c>
      <c r="F23" s="18">
        <v>0</v>
      </c>
      <c r="G23" s="19">
        <v>0</v>
      </c>
      <c r="H23" s="18">
        <v>0</v>
      </c>
      <c r="I23" s="18">
        <v>0</v>
      </c>
      <c r="J23" s="18"/>
      <c r="K23" s="21">
        <v>0</v>
      </c>
      <c r="L23" s="18">
        <v>0</v>
      </c>
      <c r="M23" s="28">
        <v>0</v>
      </c>
      <c r="N23" s="13">
        <f t="shared" si="0"/>
        <v>1</v>
      </c>
    </row>
    <row r="24" spans="1:14" ht="15">
      <c r="A24" s="6" t="s">
        <v>38</v>
      </c>
      <c r="B24" s="1" t="s">
        <v>39</v>
      </c>
      <c r="C24" s="18">
        <v>0</v>
      </c>
      <c r="D24" s="18">
        <v>0</v>
      </c>
      <c r="E24" s="18">
        <v>0</v>
      </c>
      <c r="F24" s="18">
        <v>0</v>
      </c>
      <c r="G24" s="19">
        <v>1</v>
      </c>
      <c r="H24" s="18">
        <v>3</v>
      </c>
      <c r="I24" s="18">
        <v>0</v>
      </c>
      <c r="J24" s="18"/>
      <c r="K24" s="21">
        <v>1</v>
      </c>
      <c r="L24" s="18">
        <v>1</v>
      </c>
      <c r="M24" s="28">
        <v>2</v>
      </c>
      <c r="N24" s="13">
        <f t="shared" si="0"/>
        <v>8</v>
      </c>
    </row>
    <row r="25" spans="1:14" ht="15">
      <c r="A25" s="6" t="s">
        <v>40</v>
      </c>
      <c r="B25" s="1" t="s">
        <v>41</v>
      </c>
      <c r="C25" s="18">
        <v>0</v>
      </c>
      <c r="D25" s="18">
        <v>0</v>
      </c>
      <c r="E25" s="18">
        <v>0</v>
      </c>
      <c r="F25" s="18">
        <v>0</v>
      </c>
      <c r="G25" s="19">
        <v>0</v>
      </c>
      <c r="H25" s="18">
        <v>0</v>
      </c>
      <c r="I25" s="18">
        <v>0</v>
      </c>
      <c r="J25" s="18"/>
      <c r="K25" s="21">
        <v>0</v>
      </c>
      <c r="L25" s="18">
        <v>0</v>
      </c>
      <c r="M25" s="28">
        <v>0</v>
      </c>
      <c r="N25" s="13">
        <f t="shared" si="0"/>
        <v>0</v>
      </c>
    </row>
    <row r="26" spans="1:14" ht="15">
      <c r="A26" s="6" t="s">
        <v>42</v>
      </c>
      <c r="B26" s="1" t="s">
        <v>43</v>
      </c>
      <c r="C26" s="18">
        <v>0</v>
      </c>
      <c r="D26" s="18">
        <v>0</v>
      </c>
      <c r="E26" s="18">
        <v>0</v>
      </c>
      <c r="F26" s="18">
        <v>0</v>
      </c>
      <c r="G26" s="19">
        <v>0</v>
      </c>
      <c r="H26" s="20">
        <v>0</v>
      </c>
      <c r="I26" s="18">
        <v>4</v>
      </c>
      <c r="J26" s="18"/>
      <c r="K26" s="18">
        <v>0</v>
      </c>
      <c r="L26" s="18">
        <v>0</v>
      </c>
      <c r="M26" s="28">
        <v>0</v>
      </c>
      <c r="N26" s="13">
        <f t="shared" si="0"/>
        <v>4</v>
      </c>
    </row>
    <row r="27" spans="1:14" ht="15">
      <c r="A27" s="6" t="s">
        <v>44</v>
      </c>
      <c r="B27" s="1" t="s">
        <v>45</v>
      </c>
      <c r="C27" s="18">
        <v>0</v>
      </c>
      <c r="D27" s="18">
        <v>0</v>
      </c>
      <c r="E27" s="18">
        <v>0</v>
      </c>
      <c r="F27" s="18">
        <v>0</v>
      </c>
      <c r="G27" s="19">
        <v>0</v>
      </c>
      <c r="H27" s="20">
        <v>0</v>
      </c>
      <c r="I27" s="18">
        <v>0</v>
      </c>
      <c r="J27" s="18"/>
      <c r="K27" s="18">
        <v>0</v>
      </c>
      <c r="L27" s="18">
        <v>0</v>
      </c>
      <c r="M27" s="28">
        <v>0</v>
      </c>
      <c r="N27" s="13">
        <f t="shared" si="0"/>
        <v>0</v>
      </c>
    </row>
    <row r="28" spans="1:14" ht="15">
      <c r="A28" s="6" t="s">
        <v>46</v>
      </c>
      <c r="B28" s="1" t="s">
        <v>47</v>
      </c>
      <c r="C28" s="18">
        <v>1</v>
      </c>
      <c r="D28" s="18">
        <v>1</v>
      </c>
      <c r="E28" s="18">
        <v>3</v>
      </c>
      <c r="F28" s="18">
        <v>0</v>
      </c>
      <c r="G28" s="19">
        <v>1</v>
      </c>
      <c r="H28" s="20">
        <v>7</v>
      </c>
      <c r="I28" s="18">
        <v>1</v>
      </c>
      <c r="J28" s="18">
        <v>1</v>
      </c>
      <c r="K28" s="18">
        <v>1</v>
      </c>
      <c r="L28" s="18">
        <v>7</v>
      </c>
      <c r="M28" s="28">
        <v>0</v>
      </c>
      <c r="N28" s="13">
        <f t="shared" si="0"/>
        <v>23</v>
      </c>
    </row>
    <row r="29" spans="1:14" ht="15">
      <c r="A29" s="6" t="s">
        <v>48</v>
      </c>
      <c r="B29" s="1" t="s">
        <v>49</v>
      </c>
      <c r="C29" s="18">
        <v>0</v>
      </c>
      <c r="D29" s="18">
        <v>0</v>
      </c>
      <c r="E29" s="18">
        <v>0</v>
      </c>
      <c r="F29" s="18">
        <v>0</v>
      </c>
      <c r="G29" s="19">
        <v>0</v>
      </c>
      <c r="H29" s="20">
        <v>0</v>
      </c>
      <c r="I29" s="18">
        <v>0</v>
      </c>
      <c r="J29" s="18"/>
      <c r="K29" s="18">
        <v>0</v>
      </c>
      <c r="L29" s="18">
        <v>0</v>
      </c>
      <c r="M29" s="28">
        <v>1</v>
      </c>
      <c r="N29" s="13">
        <f t="shared" si="0"/>
        <v>1</v>
      </c>
    </row>
    <row r="30" spans="1:14" ht="15">
      <c r="A30" s="6" t="s">
        <v>50</v>
      </c>
      <c r="B30" s="1" t="s">
        <v>51</v>
      </c>
      <c r="C30" s="18">
        <v>0</v>
      </c>
      <c r="D30" s="18">
        <v>0</v>
      </c>
      <c r="E30" s="18">
        <v>0</v>
      </c>
      <c r="F30" s="18">
        <v>0</v>
      </c>
      <c r="G30" s="19">
        <v>0</v>
      </c>
      <c r="H30" s="20">
        <v>0</v>
      </c>
      <c r="I30" s="18">
        <v>0</v>
      </c>
      <c r="J30" s="18"/>
      <c r="K30" s="18">
        <v>0</v>
      </c>
      <c r="L30" s="18">
        <v>0</v>
      </c>
      <c r="M30" s="28">
        <v>0</v>
      </c>
      <c r="N30" s="13">
        <f t="shared" si="0"/>
        <v>0</v>
      </c>
    </row>
    <row r="31" spans="1:14" ht="15">
      <c r="A31" s="6" t="s">
        <v>52</v>
      </c>
      <c r="B31" s="1" t="s">
        <v>53</v>
      </c>
      <c r="C31" s="18">
        <v>0</v>
      </c>
      <c r="D31" s="18">
        <v>0</v>
      </c>
      <c r="E31" s="18">
        <v>0</v>
      </c>
      <c r="F31" s="18">
        <v>0</v>
      </c>
      <c r="G31" s="19">
        <v>2</v>
      </c>
      <c r="H31" s="20">
        <v>0</v>
      </c>
      <c r="I31" s="18">
        <v>0</v>
      </c>
      <c r="J31" s="18"/>
      <c r="K31" s="18">
        <v>0</v>
      </c>
      <c r="L31" s="18">
        <v>0</v>
      </c>
      <c r="M31" s="28">
        <v>0</v>
      </c>
      <c r="N31" s="13">
        <f t="shared" si="0"/>
        <v>2</v>
      </c>
    </row>
    <row r="32" spans="1:14" ht="15">
      <c r="A32" s="6" t="s">
        <v>54</v>
      </c>
      <c r="B32" s="1" t="s">
        <v>55</v>
      </c>
      <c r="C32" s="18">
        <v>0</v>
      </c>
      <c r="D32" s="18">
        <v>0</v>
      </c>
      <c r="E32" s="18">
        <v>0</v>
      </c>
      <c r="F32" s="18">
        <v>0</v>
      </c>
      <c r="G32" s="19">
        <v>0</v>
      </c>
      <c r="H32" s="20">
        <v>0</v>
      </c>
      <c r="I32" s="18">
        <v>0</v>
      </c>
      <c r="J32" s="18"/>
      <c r="K32" s="18">
        <v>0</v>
      </c>
      <c r="L32" s="18">
        <v>0</v>
      </c>
      <c r="M32" s="28">
        <v>0</v>
      </c>
      <c r="N32" s="13">
        <f t="shared" si="0"/>
        <v>0</v>
      </c>
    </row>
    <row r="33" spans="1:14" ht="15">
      <c r="A33" s="6" t="s">
        <v>56</v>
      </c>
      <c r="B33" s="1" t="s">
        <v>57</v>
      </c>
      <c r="C33" s="18">
        <v>12</v>
      </c>
      <c r="D33" s="18">
        <v>44</v>
      </c>
      <c r="E33" s="18">
        <v>2</v>
      </c>
      <c r="F33" s="18">
        <v>2</v>
      </c>
      <c r="G33" s="19">
        <v>6</v>
      </c>
      <c r="H33" s="20">
        <v>44</v>
      </c>
      <c r="I33" s="18">
        <v>46</v>
      </c>
      <c r="J33" s="18">
        <v>7</v>
      </c>
      <c r="K33" s="18">
        <v>18</v>
      </c>
      <c r="L33" s="18">
        <v>8</v>
      </c>
      <c r="M33" s="28">
        <v>3</v>
      </c>
      <c r="N33" s="13">
        <f t="shared" si="0"/>
        <v>192</v>
      </c>
    </row>
    <row r="34" spans="1:14" ht="15">
      <c r="A34" s="7" t="s">
        <v>58</v>
      </c>
      <c r="B34" s="8" t="s">
        <v>59</v>
      </c>
      <c r="C34" s="18">
        <v>1311</v>
      </c>
      <c r="D34" s="18">
        <v>1149</v>
      </c>
      <c r="E34" s="18">
        <v>714</v>
      </c>
      <c r="F34" s="18">
        <v>230</v>
      </c>
      <c r="G34" s="19">
        <v>293</v>
      </c>
      <c r="H34" s="20">
        <v>778</v>
      </c>
      <c r="I34" s="18">
        <f>I3+I5+I4+I6+I7+I8+I9+I16+I19+I26+I27+I28+I29+I30+I32+I31+I33</f>
        <v>1012</v>
      </c>
      <c r="J34" s="23">
        <f aca="true" t="shared" si="19" ref="J34">SUM(J3:J10,J13,J19,J26:J33)</f>
        <v>743</v>
      </c>
      <c r="K34" s="23">
        <f>SUM(K3:K10)+K13+K19+SUM(K26:K33)</f>
        <v>740</v>
      </c>
      <c r="L34" s="18">
        <v>302</v>
      </c>
      <c r="M34" s="29">
        <v>1011</v>
      </c>
      <c r="N34" s="9">
        <f t="shared" si="0"/>
        <v>8283</v>
      </c>
    </row>
  </sheetData>
  <printOptions/>
  <pageMargins left="0.7086614173228347" right="0.7086614173228347" top="0.7480314960629921" bottom="0.7480314960629921" header="0.31496062992125984" footer="0.31496062992125984"/>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 Spaseski</dc:creator>
  <cp:keywords/>
  <dc:description/>
  <cp:lastModifiedBy>Nikola Stojanov</cp:lastModifiedBy>
  <cp:lastPrinted>2023-06-19T12:00:56Z</cp:lastPrinted>
  <dcterms:created xsi:type="dcterms:W3CDTF">2023-05-25T11:39:44Z</dcterms:created>
  <dcterms:modified xsi:type="dcterms:W3CDTF">2023-07-11T11:28:32Z</dcterms:modified>
  <cp:category/>
  <cp:version/>
  <cp:contentType/>
  <cp:contentStatus/>
</cp:coreProperties>
</file>