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BPP23" sheetId="1" r:id="rId1"/>
    <sheet name="BPP22" sheetId="2" r:id="rId2"/>
    <sheet name="Broj_dogovori_23" sheetId="3" r:id="rId3"/>
    <sheet name="Broj_dogovori_22" sheetId="4" r:id="rId4"/>
    <sheet name="BIS23" sheetId="5" r:id="rId5"/>
    <sheet name="BIS22" sheetId="9" r:id="rId6"/>
    <sheet name="Broj_steti_23" sheetId="11" r:id="rId7"/>
    <sheet name="Broj_steti_22" sheetId="10" r:id="rId8"/>
  </sheets>
  <definedNames>
    <definedName name="_xlnm.Print_Area" localSheetId="5">'BIS22'!$A$1:$N$45</definedName>
    <definedName name="_xlnm.Print_Area" localSheetId="4">'BIS23'!$A$1:$N$45</definedName>
    <definedName name="_xlnm.Print_Area" localSheetId="1">'BPP22'!$A$1:$H$44</definedName>
    <definedName name="_xlnm.Print_Area" localSheetId="0">'BPP23'!$A$1:$H$44</definedName>
    <definedName name="_xlnm.Print_Area" localSheetId="3">'Broj_dogovori_22'!$A$1:$H$44</definedName>
    <definedName name="_xlnm.Print_Area" localSheetId="2">'Broj_dogovori_23'!$A$1:$H$44</definedName>
    <definedName name="_xlnm.Print_Area" localSheetId="7">'Broj_steti_22'!$A$1:$N$45</definedName>
    <definedName name="_xlnm.Print_Area" localSheetId="6">'Broj_steti_23'!$A$1:$N$45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<sst xmlns="http://schemas.openxmlformats.org/spreadsheetml/2006/main" count="912" uniqueCount="96">
  <si>
    <t>април</t>
  </si>
  <si>
    <t>Вкупно осигурување на живот</t>
  </si>
  <si>
    <t>19</t>
  </si>
  <si>
    <t>(со учество во добивката)</t>
  </si>
  <si>
    <t>1901</t>
  </si>
  <si>
    <t xml:space="preserve"> вкупно основно осигурување на живот</t>
  </si>
  <si>
    <t>190101</t>
  </si>
  <si>
    <t xml:space="preserve">  мешано осигурување</t>
  </si>
  <si>
    <t>19010101</t>
  </si>
  <si>
    <t xml:space="preserve">  смрт (терминско)</t>
  </si>
  <si>
    <t>19010102</t>
  </si>
  <si>
    <t xml:space="preserve">  доживување</t>
  </si>
  <si>
    <t>19010103</t>
  </si>
  <si>
    <t xml:space="preserve">  мешано осигурување со ТБС</t>
  </si>
  <si>
    <t>19010104</t>
  </si>
  <si>
    <t xml:space="preserve">  смрт (доживотно)</t>
  </si>
  <si>
    <t>19010105</t>
  </si>
  <si>
    <t xml:space="preserve"> вкупно дополнително осигурување</t>
  </si>
  <si>
    <t>190102</t>
  </si>
  <si>
    <t xml:space="preserve">  несреќен случај  (смрт)</t>
  </si>
  <si>
    <t>19010201</t>
  </si>
  <si>
    <t xml:space="preserve">  несреќен случај  (инвалидитет)</t>
  </si>
  <si>
    <t>19010202</t>
  </si>
  <si>
    <t xml:space="preserve">  здравствено (дополнително ЗДЗО)</t>
  </si>
  <si>
    <t>19010203</t>
  </si>
  <si>
    <t xml:space="preserve">  здравствено (приватно ЗДЗО)</t>
  </si>
  <si>
    <t>19010204</t>
  </si>
  <si>
    <t xml:space="preserve">  здравствено (останато)</t>
  </si>
  <si>
    <t>19010205</t>
  </si>
  <si>
    <t xml:space="preserve"> вкупно рентно осигурување</t>
  </si>
  <si>
    <t>190103</t>
  </si>
  <si>
    <t xml:space="preserve">  лична доживотна рента</t>
  </si>
  <si>
    <t>19010301</t>
  </si>
  <si>
    <t xml:space="preserve">  лична рента со одредено времетраење</t>
  </si>
  <si>
    <t>19010302</t>
  </si>
  <si>
    <t xml:space="preserve">  останати рентни осигурувања</t>
  </si>
  <si>
    <t>19010399</t>
  </si>
  <si>
    <t>(без учество во добивката)</t>
  </si>
  <si>
    <t>1902</t>
  </si>
  <si>
    <t>190201</t>
  </si>
  <si>
    <t>19020101</t>
  </si>
  <si>
    <t>19020102</t>
  </si>
  <si>
    <t>19020103</t>
  </si>
  <si>
    <t>19020104</t>
  </si>
  <si>
    <t>19020105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</si>
  <si>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</si>
  <si>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</si>
  <si>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</si>
  <si>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</si>
  <si>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</si>
  <si>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</si>
  <si>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</si>
  <si>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</si>
  <si>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</si>
  <si>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</si>
  <si>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Брак или породување</t>
  </si>
  <si>
    <t>20</t>
  </si>
  <si>
    <t>Осигурување на живот кога инвестициониот ризик е на товар на осигуреникот</t>
  </si>
  <si>
    <t>21</t>
  </si>
  <si>
    <t>Тонтина (здружение на рентиери)</t>
  </si>
  <si>
    <t>22</t>
  </si>
  <si>
    <t>Средства за исплата</t>
  </si>
  <si>
    <t>23</t>
  </si>
  <si>
    <t>Исплата на пензии од втор столб</t>
  </si>
  <si>
    <t>24</t>
  </si>
  <si>
    <t>Исплата на пензии од трет столб</t>
  </si>
  <si>
    <t>25</t>
  </si>
  <si>
    <t>ВКУПНО</t>
  </si>
  <si>
    <t>0000</t>
  </si>
  <si>
    <t>Кроација живот</t>
  </si>
  <si>
    <t>Граве</t>
  </si>
  <si>
    <t>Винер живот</t>
  </si>
  <si>
    <t>Уника живот</t>
  </si>
  <si>
    <t>Триглав живот</t>
  </si>
  <si>
    <t>јануари</t>
  </si>
  <si>
    <t>февруари</t>
  </si>
  <si>
    <t>март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</si>
  <si>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</si>
  <si>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</si>
  <si>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</si>
  <si>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</si>
  <si>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</si>
  <si>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</si>
  <si>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</si>
  <si>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</si>
  <si>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Вкупно живот</t>
  </si>
  <si>
    <t>единечна сума</t>
  </si>
  <si>
    <t>ануитет</t>
  </si>
  <si>
    <t>Број на исплатени штети на друштвата за осигурување на живот, за периодот 1.7.2022 - 31.7.2022</t>
  </si>
  <si>
    <t xml:space="preserve">Бруто полисирана премија, во илјади денари, на друштвата за осигурување на живот, за периодот 1.7.2023 - 31.7.2023 </t>
  </si>
  <si>
    <t>Бруто полисирана премија, во илјади денари, на друштвата за осигурување на живот, за периодот 1.7.2022 - 31.07.2022</t>
  </si>
  <si>
    <t xml:space="preserve">Број на склучени договори на друштвата за осигурување на живот, за периодот 1.7.2023 - 31.7.2023 </t>
  </si>
  <si>
    <t>Број на склучени договори на друштвата за осигурување на живот, за периодот 1.7.2022 - 31.7.2022</t>
  </si>
  <si>
    <t xml:space="preserve">Бруто исплатени штети, во илјади денари, на друштвата за осигурување на живот, за периодот 1.7.2023 - 31.7.2023 </t>
  </si>
  <si>
    <t>Бруто исплатени штети, во илјади денари, на друштвата за осигурување на живот, за периодот 1.7.2022 - 31.7.2022</t>
  </si>
  <si>
    <t>Број на исплатени штети на друштвата за осигурување на живот, за периодот 1.7.2023 - 31.7.2023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</si>
</sst>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"/>
    <numFmt numFmtId="165" formatCode="_(* #,##0_);_(* \(#,##0\);_(* &quot;-&quot;??_);_(@_)"/>
  </numFmts>
  <fonts count="9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rgb="FF999999"/>
      </left>
      <right/>
      <top style="thin">
        <color indexed="65"/>
      </top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65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164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2" fillId="4" borderId="4" xfId="0" applyNumberFormat="1" applyFont="1" applyFill="1" applyBorder="1" applyAlignment="1">
      <alignment wrapText="1"/>
    </xf>
    <xf numFmtId="3" fontId="2" fillId="4" borderId="4" xfId="0" applyNumberFormat="1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3" fontId="2" fillId="6" borderId="4" xfId="0" applyNumberFormat="1" applyFont="1" applyFill="1" applyBorder="1" applyAlignment="1">
      <alignment vertical="center" wrapText="1"/>
    </xf>
    <xf numFmtId="0" fontId="0" fillId="0" borderId="10" xfId="0" applyBorder="1"/>
    <xf numFmtId="3" fontId="2" fillId="3" borderId="11" xfId="0" applyNumberFormat="1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4" borderId="12" xfId="0" applyNumberFormat="1" applyFont="1" applyFill="1" applyBorder="1" applyAlignment="1">
      <alignment vertical="center" wrapText="1"/>
    </xf>
    <xf numFmtId="3" fontId="2" fillId="3" borderId="13" xfId="0" applyNumberFormat="1" applyFont="1" applyFill="1" applyBorder="1" applyAlignment="1">
      <alignment vertical="center" wrapText="1"/>
    </xf>
    <xf numFmtId="3" fontId="2" fillId="7" borderId="4" xfId="0" applyNumberFormat="1" applyFont="1" applyFill="1" applyBorder="1" applyAlignment="1">
      <alignment vertical="center" wrapText="1"/>
    </xf>
    <xf numFmtId="4" fontId="2" fillId="7" borderId="4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7" fillId="0" borderId="14" xfId="18" applyNumberFormat="1" applyFont="1" applyBorder="1" applyAlignment="1">
      <alignment horizontal="right"/>
    </xf>
    <xf numFmtId="165" fontId="2" fillId="3" borderId="4" xfId="18" applyNumberFormat="1" applyFont="1" applyFill="1" applyBorder="1" applyAlignment="1">
      <alignment vertical="center" wrapText="1"/>
    </xf>
    <xf numFmtId="165" fontId="0" fillId="6" borderId="0" xfId="18" applyNumberFormat="1" applyFont="1" applyFill="1"/>
    <xf numFmtId="165" fontId="2" fillId="6" borderId="4" xfId="18" applyNumberFormat="1" applyFont="1" applyFill="1" applyBorder="1" applyAlignment="1">
      <alignment vertical="center" wrapText="1"/>
    </xf>
    <xf numFmtId="165" fontId="2" fillId="4" borderId="4" xfId="18" applyNumberFormat="1" applyFont="1" applyFill="1" applyBorder="1" applyAlignment="1">
      <alignment vertical="center" wrapText="1"/>
    </xf>
    <xf numFmtId="165" fontId="2" fillId="0" borderId="4" xfId="18" applyNumberFormat="1" applyFont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3" fontId="7" fillId="0" borderId="14" xfId="0" applyNumberFormat="1" applyFont="1" applyBorder="1" applyAlignment="1">
      <alignment horizontal="right"/>
    </xf>
    <xf numFmtId="165" fontId="0" fillId="0" borderId="15" xfId="18" applyNumberFormat="1" applyFont="1" applyBorder="1"/>
    <xf numFmtId="165" fontId="0" fillId="0" borderId="0" xfId="18" applyNumberFormat="1" applyFont="1"/>
    <xf numFmtId="165" fontId="2" fillId="0" borderId="0" xfId="18" applyNumberFormat="1" applyFont="1" applyAlignment="1">
      <alignment vertical="center" wrapText="1"/>
    </xf>
    <xf numFmtId="3" fontId="8" fillId="0" borderId="14" xfId="0" applyNumberFormat="1" applyFont="1" applyBorder="1" applyAlignment="1">
      <alignment horizontal="righ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qt33" xfId="20"/>
    <cellStyle name="aqt34" xfId="21"/>
    <cellStyle name="aqt8" xfId="22"/>
    <cellStyle name="aqt32" xfId="23"/>
    <cellStyle name="aqt13" xfId="24"/>
    <cellStyle name="aqt2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F1E7-638A-41C9-B920-2CD5B6CA5C08}">
  <dimension ref="A1:AQ126"/>
  <sheetViews>
    <sheetView tabSelected="1" zoomScale="90" zoomScaleNormal="90" workbookViewId="0" topLeftCell="A1">
      <selection activeCell="C3" sqref="C3:C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18" t="s">
        <v>89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50">
        <f>C4+C21</f>
        <v>14121.482805149999</v>
      </c>
      <c r="D3" s="32">
        <v>3134</v>
      </c>
      <c r="E3" s="32">
        <v>4526</v>
      </c>
      <c r="F3" s="28">
        <f>SUM(F4,F21)</f>
        <v>6689</v>
      </c>
      <c r="G3" s="35">
        <v>18069.79472655007</v>
      </c>
      <c r="H3" s="20">
        <f>SUM(C3:G3)</f>
        <v>46540.27753170007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50">
        <f>C5+C17+C11</f>
        <v>2280.9210691499998</v>
      </c>
      <c r="D4" s="32">
        <v>3100</v>
      </c>
      <c r="E4" s="32">
        <v>479</v>
      </c>
      <c r="F4" s="28">
        <f>SUM(F11,F5)</f>
        <v>333</v>
      </c>
      <c r="G4" s="35">
        <v>4741.629780300001</v>
      </c>
      <c r="H4" s="20">
        <f aca="true" t="shared" si="0" ref="H4:H44">SUM(C4:G4)</f>
        <v>10934.550849449999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51">
        <v>2125.15835385</v>
      </c>
      <c r="D5" s="32">
        <v>2675</v>
      </c>
      <c r="E5" s="32">
        <v>437</v>
      </c>
      <c r="F5" s="28">
        <f>SUM(F6:F10)</f>
        <v>301</v>
      </c>
      <c r="G5" s="35">
        <v>4626.780488400001</v>
      </c>
      <c r="H5" s="22">
        <f t="shared" si="0"/>
        <v>10164.938842250001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52">
        <v>1848.3810429000002</v>
      </c>
      <c r="D6" s="12">
        <v>600</v>
      </c>
      <c r="E6" s="12">
        <v>348</v>
      </c>
      <c r="F6" s="12">
        <v>212</v>
      </c>
      <c r="G6" s="36">
        <v>3999.0739656000005</v>
      </c>
      <c r="H6" s="22">
        <f t="shared" si="0"/>
        <v>7007.455008500001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53">
        <v>0</v>
      </c>
      <c r="D7" s="12">
        <v>0</v>
      </c>
      <c r="E7" s="12"/>
      <c r="F7" s="29">
        <v>0</v>
      </c>
      <c r="G7" s="36"/>
      <c r="H7" s="22">
        <f t="shared" si="0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53">
        <v>252.79426095</v>
      </c>
      <c r="D8" s="12">
        <v>718</v>
      </c>
      <c r="E8" s="12"/>
      <c r="F8" s="12">
        <v>37</v>
      </c>
      <c r="G8" s="36">
        <v>627.7065227999999</v>
      </c>
      <c r="H8" s="22">
        <f t="shared" si="0"/>
        <v>1635.5007837499998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53">
        <v>0</v>
      </c>
      <c r="D9" s="12">
        <v>1357</v>
      </c>
      <c r="E9" s="12">
        <v>89</v>
      </c>
      <c r="F9" s="12">
        <v>52</v>
      </c>
      <c r="G9" s="36"/>
      <c r="H9" s="22">
        <f t="shared" si="0"/>
        <v>1498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52">
        <v>23.98305</v>
      </c>
      <c r="D10" s="12">
        <v>0</v>
      </c>
      <c r="E10" s="12"/>
      <c r="F10" s="29">
        <v>0</v>
      </c>
      <c r="G10" s="36"/>
      <c r="H10" s="22">
        <f t="shared" si="0"/>
        <v>23.98305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54">
        <v>25.762715299999996</v>
      </c>
      <c r="D11" s="32">
        <v>425</v>
      </c>
      <c r="E11" s="34">
        <v>42</v>
      </c>
      <c r="F11" s="30">
        <f>SUM(F16,F13)</f>
        <v>32</v>
      </c>
      <c r="G11" s="35">
        <v>114.8492919</v>
      </c>
      <c r="H11" s="22">
        <f t="shared" si="0"/>
        <v>639.6120072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53">
        <v>6.238052799999999</v>
      </c>
      <c r="D12" s="12">
        <v>118</v>
      </c>
      <c r="E12" s="12">
        <v>4</v>
      </c>
      <c r="F12" s="29">
        <v>0</v>
      </c>
      <c r="G12" s="36">
        <v>7.803715500000001</v>
      </c>
      <c r="H12" s="22">
        <f t="shared" si="0"/>
        <v>136.0417683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53">
        <v>13.708465399999998</v>
      </c>
      <c r="D13" s="12">
        <v>271</v>
      </c>
      <c r="E13" s="12">
        <v>13</v>
      </c>
      <c r="F13" s="12">
        <f>11</f>
        <v>11</v>
      </c>
      <c r="G13" s="36">
        <v>77.18114460000001</v>
      </c>
      <c r="H13" s="22">
        <f t="shared" si="0"/>
        <v>385.88961000000006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53">
        <v>0</v>
      </c>
      <c r="D14" s="12">
        <v>0</v>
      </c>
      <c r="E14" s="12"/>
      <c r="F14" s="29">
        <v>0</v>
      </c>
      <c r="G14" s="36"/>
      <c r="H14" s="22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53">
        <v>0</v>
      </c>
      <c r="D15" s="12">
        <v>0</v>
      </c>
      <c r="E15" s="12"/>
      <c r="F15" s="29">
        <v>0</v>
      </c>
      <c r="G15" s="36"/>
      <c r="H15" s="22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53">
        <v>12.054249899999999</v>
      </c>
      <c r="D16" s="12">
        <v>36</v>
      </c>
      <c r="E16" s="12">
        <v>25</v>
      </c>
      <c r="F16" s="12">
        <f>21</f>
        <v>21</v>
      </c>
      <c r="G16" s="36">
        <v>29.864431799999995</v>
      </c>
      <c r="H16" s="22">
        <f t="shared" si="0"/>
        <v>123.9186817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54">
        <v>130</v>
      </c>
      <c r="D17" s="32">
        <v>0</v>
      </c>
      <c r="E17" s="32">
        <v>0</v>
      </c>
      <c r="F17" s="30">
        <v>0</v>
      </c>
      <c r="G17" s="35"/>
      <c r="H17" s="22">
        <f t="shared" si="0"/>
        <v>130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53">
        <v>0</v>
      </c>
      <c r="D18" s="12">
        <v>0</v>
      </c>
      <c r="E18" s="12"/>
      <c r="F18" s="29">
        <v>0</v>
      </c>
      <c r="G18" s="36"/>
      <c r="H18" s="22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53">
        <v>130</v>
      </c>
      <c r="D19" s="12">
        <v>0</v>
      </c>
      <c r="E19" s="12"/>
      <c r="F19" s="29">
        <v>0</v>
      </c>
      <c r="G19" s="36"/>
      <c r="H19" s="22">
        <f t="shared" si="0"/>
        <v>130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53">
        <v>0</v>
      </c>
      <c r="D20" s="12">
        <v>0</v>
      </c>
      <c r="E20" s="12"/>
      <c r="F20" s="29">
        <v>0</v>
      </c>
      <c r="G20" s="36"/>
      <c r="H20" s="22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51">
        <f>C22+C28</f>
        <v>11840.561736</v>
      </c>
      <c r="D21" s="32">
        <v>34</v>
      </c>
      <c r="E21" s="32">
        <v>4047</v>
      </c>
      <c r="F21" s="31">
        <f>SUM(F22,F28)</f>
        <v>6356</v>
      </c>
      <c r="G21" s="35">
        <v>13328.164946250068</v>
      </c>
      <c r="H21" s="20">
        <f t="shared" si="0"/>
        <v>35605.72668225007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51">
        <v>10700.667623</v>
      </c>
      <c r="D22" s="32">
        <v>34</v>
      </c>
      <c r="E22" s="32">
        <v>4047</v>
      </c>
      <c r="F22" s="31">
        <f aca="true" t="shared" si="1" ref="F22">SUM(F23:F27)</f>
        <v>5850</v>
      </c>
      <c r="G22" s="35">
        <v>13328.164946250068</v>
      </c>
      <c r="H22" s="22">
        <f t="shared" si="0"/>
        <v>33959.832569250066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55">
        <v>0</v>
      </c>
      <c r="D23" s="12">
        <v>0</v>
      </c>
      <c r="E23" s="12"/>
      <c r="F23" s="29">
        <v>0</v>
      </c>
      <c r="G23" s="36"/>
      <c r="H23" s="22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55">
        <v>10700.667623</v>
      </c>
      <c r="D24" s="12">
        <v>34</v>
      </c>
      <c r="E24" s="12">
        <v>4047</v>
      </c>
      <c r="F24" s="12">
        <f>5850</f>
        <v>5850</v>
      </c>
      <c r="G24" s="36">
        <v>13328.164946250068</v>
      </c>
      <c r="H24" s="22">
        <f t="shared" si="0"/>
        <v>33959.832569250066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55">
        <v>0</v>
      </c>
      <c r="D25" s="12">
        <v>0</v>
      </c>
      <c r="E25" s="12"/>
      <c r="F25" s="29">
        <v>0</v>
      </c>
      <c r="G25" s="36"/>
      <c r="H25" s="22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55">
        <v>0</v>
      </c>
      <c r="D26" s="12">
        <v>0</v>
      </c>
      <c r="E26" s="12"/>
      <c r="F26" s="29">
        <v>0</v>
      </c>
      <c r="G26" s="36"/>
      <c r="H26" s="22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55">
        <v>0</v>
      </c>
      <c r="D27" s="12">
        <v>0</v>
      </c>
      <c r="E27" s="12"/>
      <c r="F27" s="29">
        <v>0</v>
      </c>
      <c r="G27" s="36"/>
      <c r="H27" s="22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54">
        <v>1139.8941129999998</v>
      </c>
      <c r="D28" s="32">
        <v>0</v>
      </c>
      <c r="E28" s="32">
        <v>0</v>
      </c>
      <c r="F28" s="31">
        <f>SUM(F29:F33)</f>
        <v>506</v>
      </c>
      <c r="G28" s="35">
        <v>0</v>
      </c>
      <c r="H28" s="22">
        <f t="shared" si="0"/>
        <v>1645.8941129999998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53">
        <v>10.14974975</v>
      </c>
      <c r="D29" s="12">
        <v>0</v>
      </c>
      <c r="E29" s="12"/>
      <c r="F29" s="12">
        <v>17</v>
      </c>
      <c r="G29" s="36"/>
      <c r="H29" s="22">
        <f t="shared" si="0"/>
        <v>27.149749749999998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53">
        <v>1016.8727159499998</v>
      </c>
      <c r="D30" s="12">
        <v>0</v>
      </c>
      <c r="E30" s="12"/>
      <c r="F30" s="12">
        <v>414</v>
      </c>
      <c r="G30" s="36"/>
      <c r="H30" s="22">
        <f t="shared" si="0"/>
        <v>1430.87271595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53">
        <v>0</v>
      </c>
      <c r="D31" s="12">
        <v>0</v>
      </c>
      <c r="E31" s="12"/>
      <c r="F31" s="29">
        <v>0</v>
      </c>
      <c r="G31" s="36"/>
      <c r="H31" s="22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53">
        <v>0</v>
      </c>
      <c r="D32" s="12">
        <v>0</v>
      </c>
      <c r="E32" s="12"/>
      <c r="F32" s="29">
        <v>0</v>
      </c>
      <c r="G32" s="36"/>
      <c r="H32" s="22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53">
        <v>123.02139704999999</v>
      </c>
      <c r="D33" s="12">
        <v>0</v>
      </c>
      <c r="E33" s="12"/>
      <c r="F33" s="12">
        <v>75</v>
      </c>
      <c r="G33" s="36"/>
      <c r="H33" s="22">
        <f t="shared" si="0"/>
        <v>198.02139705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54">
        <v>0</v>
      </c>
      <c r="D34" s="32">
        <v>0</v>
      </c>
      <c r="E34" s="32">
        <v>0</v>
      </c>
      <c r="F34" s="30">
        <v>0</v>
      </c>
      <c r="G34" s="35"/>
      <c r="H34" s="22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55">
        <v>0</v>
      </c>
      <c r="D35" s="12">
        <v>0</v>
      </c>
      <c r="E35" s="12"/>
      <c r="F35" s="29">
        <v>0</v>
      </c>
      <c r="G35" s="36"/>
      <c r="H35" s="22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55">
        <v>0</v>
      </c>
      <c r="D36" s="12">
        <v>0</v>
      </c>
      <c r="E36" s="12"/>
      <c r="F36" s="29">
        <v>0</v>
      </c>
      <c r="G36" s="36"/>
      <c r="H36" s="22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55">
        <v>0</v>
      </c>
      <c r="D37" s="12">
        <v>0</v>
      </c>
      <c r="E37" s="12"/>
      <c r="F37" s="29">
        <v>0</v>
      </c>
      <c r="G37" s="36"/>
      <c r="H37" s="22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55">
        <v>0</v>
      </c>
      <c r="D38" s="12">
        <v>0</v>
      </c>
      <c r="E38" s="12"/>
      <c r="F38" s="29">
        <v>0</v>
      </c>
      <c r="G38" s="36"/>
      <c r="H38" s="20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53">
        <v>2447.65555345</v>
      </c>
      <c r="D39" s="46">
        <v>1822</v>
      </c>
      <c r="E39" s="46">
        <v>11649</v>
      </c>
      <c r="F39" s="46">
        <v>1904</v>
      </c>
      <c r="G39" s="47">
        <v>180.2</v>
      </c>
      <c r="H39" s="20">
        <f t="shared" si="0"/>
        <v>18002.85555345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55">
        <v>0</v>
      </c>
      <c r="D40" s="12">
        <v>0</v>
      </c>
      <c r="E40" s="12"/>
      <c r="F40" s="29">
        <v>0</v>
      </c>
      <c r="G40" s="36"/>
      <c r="H40" s="20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55">
        <v>0</v>
      </c>
      <c r="D41" s="12">
        <v>0</v>
      </c>
      <c r="E41" s="12"/>
      <c r="F41" s="12">
        <v>0</v>
      </c>
      <c r="G41" s="36"/>
      <c r="H41" s="20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55">
        <v>0</v>
      </c>
      <c r="D42" s="12">
        <v>0</v>
      </c>
      <c r="E42" s="12"/>
      <c r="F42" s="12">
        <v>0</v>
      </c>
      <c r="G42" s="36"/>
      <c r="H42" s="20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55">
        <v>0</v>
      </c>
      <c r="D43" s="12">
        <v>0</v>
      </c>
      <c r="E43" s="12"/>
      <c r="F43" s="12">
        <v>0</v>
      </c>
      <c r="G43" s="36"/>
      <c r="H43" s="20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56">
        <f>C39+C3</f>
        <v>16569.138358599997</v>
      </c>
      <c r="D44" s="32">
        <v>4956</v>
      </c>
      <c r="E44" s="32">
        <v>16175</v>
      </c>
      <c r="F44" s="32">
        <f>SUM(F3,F39)</f>
        <v>8593</v>
      </c>
      <c r="G44" s="37">
        <v>18249.99472655007</v>
      </c>
      <c r="H44" s="24">
        <f t="shared" si="0"/>
        <v>64543.13308515007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08B8-C460-472D-90C3-C87C531AB9D9}">
  <dimension ref="A1:AQ126"/>
  <sheetViews>
    <sheetView zoomScale="90" zoomScaleNormal="90" workbookViewId="0" topLeftCell="A1">
      <selection activeCell="C3" sqref="C3:C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18" t="s">
        <v>90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32">
        <f aca="true" t="shared" si="0" ref="C3">C4+C21</f>
        <v>15972.80947565</v>
      </c>
      <c r="D3" s="32">
        <v>2192</v>
      </c>
      <c r="E3" s="32">
        <f aca="true" t="shared" si="1" ref="E3">E4+E21</f>
        <v>5271</v>
      </c>
      <c r="F3" s="28">
        <f>SUM(F4,F21,F28)</f>
        <v>6937</v>
      </c>
      <c r="G3" s="35">
        <v>17922.144001650013</v>
      </c>
      <c r="H3" s="20">
        <f>SUM(C3:G3)</f>
        <v>48294.95347730001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32">
        <f>C5+C11</f>
        <v>5629.80947565</v>
      </c>
      <c r="D4" s="32">
        <v>2185</v>
      </c>
      <c r="E4" s="32">
        <f aca="true" t="shared" si="2" ref="E4">SUM(E5,E17,E11)</f>
        <v>1310</v>
      </c>
      <c r="F4" s="28">
        <f>SUM(F11,F5)</f>
        <v>259</v>
      </c>
      <c r="G4" s="35">
        <v>4330.444077750004</v>
      </c>
      <c r="H4" s="20">
        <f aca="true" t="shared" si="3" ref="H4:H44">SUM(C4:G4)</f>
        <v>13714.253553400004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32">
        <f>SUM(C6:C10)</f>
        <v>5553</v>
      </c>
      <c r="D5" s="32">
        <v>1855</v>
      </c>
      <c r="E5" s="32">
        <f aca="true" t="shared" si="4" ref="E5">SUM(E6:E10)</f>
        <v>1201</v>
      </c>
      <c r="F5" s="28">
        <f>SUM(F6:F10)</f>
        <v>245</v>
      </c>
      <c r="G5" s="35">
        <v>4288.470050550004</v>
      </c>
      <c r="H5" s="22">
        <f t="shared" si="3"/>
        <v>13142.470050550004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58">
        <v>5210</v>
      </c>
      <c r="D6" s="12">
        <v>419</v>
      </c>
      <c r="E6" s="12">
        <v>758</v>
      </c>
      <c r="F6" s="12">
        <v>203</v>
      </c>
      <c r="G6" s="36">
        <v>4288.470050550004</v>
      </c>
      <c r="H6" s="22">
        <f t="shared" si="3"/>
        <v>10878.470050550004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55">
        <v>0</v>
      </c>
      <c r="D7" s="12">
        <v>0</v>
      </c>
      <c r="E7" s="12"/>
      <c r="F7" s="29">
        <v>0</v>
      </c>
      <c r="G7" s="36"/>
      <c r="H7" s="22">
        <f t="shared" si="3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58">
        <v>343</v>
      </c>
      <c r="D8" s="12">
        <v>499</v>
      </c>
      <c r="E8" s="12"/>
      <c r="F8" s="12">
        <v>12</v>
      </c>
      <c r="G8" s="36"/>
      <c r="H8" s="22">
        <f t="shared" si="3"/>
        <v>854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55">
        <v>0</v>
      </c>
      <c r="D9" s="12">
        <v>937</v>
      </c>
      <c r="E9" s="12">
        <v>443</v>
      </c>
      <c r="F9" s="12">
        <v>30</v>
      </c>
      <c r="G9" s="36"/>
      <c r="H9" s="22">
        <f t="shared" si="3"/>
        <v>1410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55">
        <v>0</v>
      </c>
      <c r="D10" s="12">
        <v>0</v>
      </c>
      <c r="E10" s="12"/>
      <c r="F10" s="29">
        <v>0</v>
      </c>
      <c r="G10" s="36"/>
      <c r="H10" s="22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57">
        <f>C12+C13+C14+C15+C16</f>
        <v>76.80947565</v>
      </c>
      <c r="D11" s="32">
        <v>330</v>
      </c>
      <c r="E11" s="34">
        <f aca="true" t="shared" si="5" ref="E11">SUM(E12:E16)</f>
        <v>109</v>
      </c>
      <c r="F11" s="30">
        <f>SUM(F16,F13)</f>
        <v>14</v>
      </c>
      <c r="G11" s="35">
        <v>41.9740272</v>
      </c>
      <c r="H11" s="22">
        <f t="shared" si="3"/>
        <v>571.78350285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59">
        <v>33</v>
      </c>
      <c r="D12" s="12">
        <v>116</v>
      </c>
      <c r="E12" s="12">
        <v>13</v>
      </c>
      <c r="F12" s="29">
        <v>0</v>
      </c>
      <c r="G12" s="36">
        <v>1.4758800000000003</v>
      </c>
      <c r="H12" s="22">
        <f t="shared" si="3"/>
        <v>163.47588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59">
        <v>18.80947565</v>
      </c>
      <c r="D13" s="12">
        <v>214</v>
      </c>
      <c r="E13" s="12">
        <v>47</v>
      </c>
      <c r="F13" s="12">
        <v>10</v>
      </c>
      <c r="G13" s="36">
        <v>17.0316552</v>
      </c>
      <c r="H13" s="22">
        <f t="shared" si="3"/>
        <v>306.84113084999996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55">
        <v>0</v>
      </c>
      <c r="D14" s="12">
        <v>0</v>
      </c>
      <c r="E14" s="12"/>
      <c r="F14" s="29">
        <v>0</v>
      </c>
      <c r="G14" s="38"/>
      <c r="H14" s="22">
        <f t="shared" si="3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55">
        <v>0</v>
      </c>
      <c r="D15" s="12">
        <v>0</v>
      </c>
      <c r="E15" s="12"/>
      <c r="F15" s="29">
        <v>0</v>
      </c>
      <c r="G15" s="38"/>
      <c r="H15" s="22">
        <f t="shared" si="3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55">
        <v>25</v>
      </c>
      <c r="D16" s="12">
        <v>0</v>
      </c>
      <c r="E16" s="12">
        <v>49</v>
      </c>
      <c r="F16" s="12">
        <v>4</v>
      </c>
      <c r="G16" s="36">
        <v>23.466492000000002</v>
      </c>
      <c r="H16" s="22">
        <f t="shared" si="3"/>
        <v>101.466492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51">
        <v>0</v>
      </c>
      <c r="D17" s="32">
        <v>0</v>
      </c>
      <c r="E17" s="32">
        <f aca="true" t="shared" si="6" ref="E17">SUM(E18:E20)</f>
        <v>0</v>
      </c>
      <c r="F17" s="30">
        <v>0</v>
      </c>
      <c r="G17" s="35"/>
      <c r="H17" s="22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55">
        <v>0</v>
      </c>
      <c r="D18" s="12">
        <v>0</v>
      </c>
      <c r="E18" s="12"/>
      <c r="F18" s="29">
        <v>0</v>
      </c>
      <c r="G18" s="36"/>
      <c r="H18" s="22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55">
        <v>0</v>
      </c>
      <c r="D19" s="12">
        <v>0</v>
      </c>
      <c r="E19" s="12"/>
      <c r="F19" s="29">
        <v>0</v>
      </c>
      <c r="G19" s="36"/>
      <c r="H19" s="22">
        <f t="shared" si="3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55">
        <v>0</v>
      </c>
      <c r="D20" s="12">
        <v>0</v>
      </c>
      <c r="E20" s="12"/>
      <c r="F20" s="29">
        <v>0</v>
      </c>
      <c r="G20" s="36"/>
      <c r="H20" s="22">
        <f t="shared" si="3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51">
        <f>C22+C28</f>
        <v>10343</v>
      </c>
      <c r="D21" s="32">
        <v>7</v>
      </c>
      <c r="E21" s="32">
        <f aca="true" t="shared" si="7" ref="E21">SUM(E22,E28,E34)</f>
        <v>3961</v>
      </c>
      <c r="F21" s="31">
        <f>SUM(F22,F34)</f>
        <v>6185</v>
      </c>
      <c r="G21" s="35">
        <v>13591.69992390001</v>
      </c>
      <c r="H21" s="20">
        <f t="shared" si="3"/>
        <v>34087.699923900014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31">
        <f>SUM(C23:C27)</f>
        <v>9313</v>
      </c>
      <c r="D22" s="32">
        <v>7</v>
      </c>
      <c r="E22" s="32">
        <f aca="true" t="shared" si="8" ref="E22:F22">SUM(E23:E27)</f>
        <v>3961</v>
      </c>
      <c r="F22" s="31">
        <f t="shared" si="8"/>
        <v>6185</v>
      </c>
      <c r="G22" s="35">
        <v>13591.69992390001</v>
      </c>
      <c r="H22" s="22">
        <f t="shared" si="3"/>
        <v>33057.699923900014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55">
        <v>0</v>
      </c>
      <c r="D23" s="12">
        <v>0</v>
      </c>
      <c r="E23" s="12"/>
      <c r="F23" s="29">
        <v>0</v>
      </c>
      <c r="G23" s="36"/>
      <c r="H23" s="22">
        <f t="shared" si="3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60">
        <v>9313</v>
      </c>
      <c r="D24" s="12">
        <v>7</v>
      </c>
      <c r="E24" s="12">
        <v>3961</v>
      </c>
      <c r="F24" s="12">
        <v>6185</v>
      </c>
      <c r="G24" s="36">
        <v>13591.69992390001</v>
      </c>
      <c r="H24" s="22">
        <f t="shared" si="3"/>
        <v>33057.699923900014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55">
        <v>0</v>
      </c>
      <c r="D25" s="12">
        <v>0</v>
      </c>
      <c r="E25" s="12"/>
      <c r="F25" s="29">
        <v>0</v>
      </c>
      <c r="G25" s="36"/>
      <c r="H25" s="22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55">
        <v>0</v>
      </c>
      <c r="D26" s="12">
        <v>0</v>
      </c>
      <c r="E26" s="12"/>
      <c r="F26" s="29">
        <v>0</v>
      </c>
      <c r="G26" s="36"/>
      <c r="H26" s="22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55">
        <v>0</v>
      </c>
      <c r="D27" s="12">
        <v>0</v>
      </c>
      <c r="E27" s="12"/>
      <c r="F27" s="29">
        <v>0</v>
      </c>
      <c r="G27" s="36"/>
      <c r="H27" s="22">
        <f t="shared" si="3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31">
        <f>SUM(C29:C33)</f>
        <v>1030</v>
      </c>
      <c r="D28" s="32">
        <v>0</v>
      </c>
      <c r="E28" s="32">
        <f>SUM(E29:E33)</f>
        <v>0</v>
      </c>
      <c r="F28" s="31">
        <f>SUM(F29:F33)</f>
        <v>493</v>
      </c>
      <c r="G28" s="35">
        <v>0</v>
      </c>
      <c r="H28" s="22">
        <f t="shared" si="3"/>
        <v>1523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59">
        <v>15</v>
      </c>
      <c r="D29" s="12">
        <v>0</v>
      </c>
      <c r="E29" s="12"/>
      <c r="F29" s="12">
        <v>3</v>
      </c>
      <c r="G29" s="36"/>
      <c r="H29" s="22">
        <f t="shared" si="3"/>
        <v>18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59">
        <v>930</v>
      </c>
      <c r="D30" s="12">
        <v>0</v>
      </c>
      <c r="E30" s="12"/>
      <c r="F30" s="12">
        <v>422</v>
      </c>
      <c r="G30" s="36"/>
      <c r="H30" s="22">
        <f t="shared" si="3"/>
        <v>1352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55">
        <v>0</v>
      </c>
      <c r="D31" s="12">
        <v>0</v>
      </c>
      <c r="E31" s="12"/>
      <c r="F31" s="29">
        <v>0</v>
      </c>
      <c r="G31" s="36"/>
      <c r="H31" s="22">
        <f t="shared" si="3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55">
        <v>0</v>
      </c>
      <c r="D32" s="12">
        <v>0</v>
      </c>
      <c r="E32" s="12"/>
      <c r="F32" s="29">
        <v>0</v>
      </c>
      <c r="G32" s="36"/>
      <c r="H32" s="22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55">
        <v>85</v>
      </c>
      <c r="D33" s="12">
        <v>0</v>
      </c>
      <c r="E33" s="12"/>
      <c r="F33" s="12">
        <v>68</v>
      </c>
      <c r="G33" s="36"/>
      <c r="H33" s="22">
        <f t="shared" si="3"/>
        <v>153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54">
        <v>0</v>
      </c>
      <c r="D34" s="32">
        <v>0</v>
      </c>
      <c r="E34" s="32">
        <f aca="true" t="shared" si="9" ref="E34">SUM(E35:E37)</f>
        <v>0</v>
      </c>
      <c r="F34" s="30">
        <v>0</v>
      </c>
      <c r="G34" s="35"/>
      <c r="H34" s="22">
        <f t="shared" si="3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55">
        <v>0</v>
      </c>
      <c r="D35" s="12">
        <v>0</v>
      </c>
      <c r="E35" s="12"/>
      <c r="F35" s="29">
        <v>0</v>
      </c>
      <c r="G35" s="36"/>
      <c r="H35" s="22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55">
        <v>0</v>
      </c>
      <c r="D36" s="12">
        <v>0</v>
      </c>
      <c r="E36" s="12"/>
      <c r="F36" s="29">
        <v>0</v>
      </c>
      <c r="G36" s="36"/>
      <c r="H36" s="22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55">
        <v>0</v>
      </c>
      <c r="D37" s="12">
        <v>0</v>
      </c>
      <c r="E37" s="12"/>
      <c r="F37" s="29">
        <v>0</v>
      </c>
      <c r="G37" s="36"/>
      <c r="H37" s="22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55">
        <v>0</v>
      </c>
      <c r="D38" s="12">
        <v>0</v>
      </c>
      <c r="E38" s="12"/>
      <c r="F38" s="29">
        <v>0</v>
      </c>
      <c r="G38" s="36"/>
      <c r="H38" s="20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58">
        <v>4735</v>
      </c>
      <c r="D39" s="32">
        <v>2508</v>
      </c>
      <c r="E39" s="12">
        <v>5349</v>
      </c>
      <c r="F39" s="12">
        <v>3354</v>
      </c>
      <c r="G39" s="36">
        <v>2388.527295</v>
      </c>
      <c r="H39" s="20">
        <f t="shared" si="3"/>
        <v>18334.527295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55">
        <v>0</v>
      </c>
      <c r="D40" s="12">
        <v>0</v>
      </c>
      <c r="E40" s="12"/>
      <c r="F40" s="29">
        <v>0</v>
      </c>
      <c r="G40" s="36"/>
      <c r="H40" s="20">
        <f t="shared" si="3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55">
        <v>0</v>
      </c>
      <c r="D41" s="12">
        <v>0</v>
      </c>
      <c r="E41" s="12"/>
      <c r="F41" s="12">
        <v>0</v>
      </c>
      <c r="G41" s="36"/>
      <c r="H41" s="20">
        <f t="shared" si="3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55">
        <v>0</v>
      </c>
      <c r="D42" s="12">
        <v>0</v>
      </c>
      <c r="E42" s="12"/>
      <c r="F42" s="12">
        <v>0</v>
      </c>
      <c r="G42" s="36"/>
      <c r="H42" s="20">
        <f t="shared" si="3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55">
        <v>0</v>
      </c>
      <c r="D43" s="12">
        <v>0</v>
      </c>
      <c r="E43" s="12"/>
      <c r="F43" s="12">
        <v>0</v>
      </c>
      <c r="G43" s="36"/>
      <c r="H43" s="20">
        <f t="shared" si="3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3.5" thickBot="1">
      <c r="A44" s="13" t="s">
        <v>67</v>
      </c>
      <c r="B44" s="14" t="s">
        <v>68</v>
      </c>
      <c r="C44" s="32">
        <f>C5+C11+C22+C28+C39</f>
        <v>20707.80947565</v>
      </c>
      <c r="D44" s="32">
        <v>4700</v>
      </c>
      <c r="E44" s="32">
        <f aca="true" t="shared" si="10" ref="E44">SUM(E3,E38:E43)</f>
        <v>10620</v>
      </c>
      <c r="F44" s="41">
        <f>SUM(F3,F39)</f>
        <v>10291</v>
      </c>
      <c r="G44" s="37">
        <v>20310.671296650013</v>
      </c>
      <c r="H44" s="24">
        <f t="shared" si="3"/>
        <v>66629.48077230001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9FCA-A4C1-48AA-9F55-C7655278AB48}">
  <dimension ref="A1:AQ126"/>
  <sheetViews>
    <sheetView zoomScale="90" zoomScaleNormal="90" workbookViewId="0" topLeftCell="A1">
      <selection activeCell="C3" sqref="C3:C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18" t="s">
        <v>91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57">
        <f>C4+C21</f>
        <v>358</v>
      </c>
      <c r="D3" s="32">
        <v>90</v>
      </c>
      <c r="E3" s="32">
        <f>E4+E21</f>
        <v>146</v>
      </c>
      <c r="F3" s="32">
        <f>SUM(F4,F21,F28)</f>
        <v>1517</v>
      </c>
      <c r="G3" s="32">
        <v>3170</v>
      </c>
      <c r="H3" s="20">
        <f>SUM(C3:G3)</f>
        <v>5281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57">
        <f>C5+C17</f>
        <v>38</v>
      </c>
      <c r="D4" s="32">
        <v>88</v>
      </c>
      <c r="E4" s="32">
        <f>SUM(E5,E17)</f>
        <v>18</v>
      </c>
      <c r="F4" s="32">
        <f>SUM(F5,F17)</f>
        <v>14</v>
      </c>
      <c r="G4" s="32">
        <v>49</v>
      </c>
      <c r="H4" s="20">
        <f aca="true" t="shared" si="0" ref="H4:H44">SUM(C4:G4)</f>
        <v>207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57">
        <f aca="true" t="shared" si="1" ref="C5">C6+C7+C8+C9+C10</f>
        <v>37</v>
      </c>
      <c r="D5" s="32">
        <v>88</v>
      </c>
      <c r="E5" s="32">
        <f>SUM(E6:E10)</f>
        <v>18</v>
      </c>
      <c r="F5" s="32">
        <f>SUM(F6:F10)</f>
        <v>14</v>
      </c>
      <c r="G5" s="32">
        <v>49</v>
      </c>
      <c r="H5" s="22">
        <f t="shared" si="0"/>
        <v>206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12">
        <v>26</v>
      </c>
      <c r="D6" s="12">
        <v>21</v>
      </c>
      <c r="E6" s="12">
        <v>14</v>
      </c>
      <c r="F6" s="12">
        <v>8</v>
      </c>
      <c r="G6" s="12">
        <v>30</v>
      </c>
      <c r="H6" s="22">
        <f t="shared" si="0"/>
        <v>99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/>
      <c r="D7" s="12">
        <v>0</v>
      </c>
      <c r="E7" s="12"/>
      <c r="F7" s="12">
        <v>0</v>
      </c>
      <c r="G7" s="12"/>
      <c r="H7" s="22">
        <f t="shared" si="0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12">
        <v>9</v>
      </c>
      <c r="D8" s="12">
        <v>21</v>
      </c>
      <c r="E8" s="12"/>
      <c r="F8" s="12">
        <v>2</v>
      </c>
      <c r="G8" s="12">
        <v>19</v>
      </c>
      <c r="H8" s="22">
        <f t="shared" si="0"/>
        <v>51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/>
      <c r="D9" s="12">
        <v>46</v>
      </c>
      <c r="E9" s="12">
        <v>4</v>
      </c>
      <c r="F9" s="12">
        <v>4</v>
      </c>
      <c r="G9" s="12"/>
      <c r="H9" s="22">
        <f t="shared" si="0"/>
        <v>54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>
        <v>2</v>
      </c>
      <c r="D10" s="12">
        <v>0</v>
      </c>
      <c r="E10" s="12"/>
      <c r="F10" s="12">
        <v>0</v>
      </c>
      <c r="G10" s="12"/>
      <c r="H10" s="22">
        <f t="shared" si="0"/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32">
        <v>26</v>
      </c>
      <c r="D11" s="46">
        <v>97</v>
      </c>
      <c r="E11" s="46">
        <v>10</v>
      </c>
      <c r="F11" s="46">
        <f>SUM(F16,F13)</f>
        <v>12</v>
      </c>
      <c r="G11" s="46">
        <v>28</v>
      </c>
      <c r="H11" s="22">
        <f t="shared" si="0"/>
        <v>173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39">
        <v>12</v>
      </c>
      <c r="D12" s="12">
        <v>97</v>
      </c>
      <c r="E12" s="12">
        <v>7</v>
      </c>
      <c r="F12" s="12">
        <v>12</v>
      </c>
      <c r="G12" s="12">
        <v>28</v>
      </c>
      <c r="H12" s="22">
        <f t="shared" si="0"/>
        <v>156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39">
        <v>16</v>
      </c>
      <c r="D13" s="12">
        <v>108</v>
      </c>
      <c r="E13" s="12">
        <v>7</v>
      </c>
      <c r="F13" s="12">
        <f>8</f>
        <v>8</v>
      </c>
      <c r="G13" s="12">
        <v>28</v>
      </c>
      <c r="H13" s="22">
        <f t="shared" si="0"/>
        <v>167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39"/>
      <c r="D14" s="12">
        <v>0</v>
      </c>
      <c r="E14" s="12"/>
      <c r="F14" s="12">
        <v>0</v>
      </c>
      <c r="G14" s="12"/>
      <c r="H14" s="22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39"/>
      <c r="D15" s="12">
        <v>0</v>
      </c>
      <c r="E15" s="12"/>
      <c r="F15" s="12">
        <v>0</v>
      </c>
      <c r="G15" s="12"/>
      <c r="H15" s="22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39">
        <v>10</v>
      </c>
      <c r="D16" s="12">
        <v>5</v>
      </c>
      <c r="E16" s="12">
        <v>4</v>
      </c>
      <c r="F16" s="12">
        <f>4</f>
        <v>4</v>
      </c>
      <c r="G16" s="12">
        <v>17</v>
      </c>
      <c r="H16" s="22">
        <f t="shared" si="0"/>
        <v>40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31">
        <v>1</v>
      </c>
      <c r="D17" s="32">
        <v>0</v>
      </c>
      <c r="E17" s="32">
        <f>SUM(E18:E20)</f>
        <v>0</v>
      </c>
      <c r="F17" s="31">
        <v>0</v>
      </c>
      <c r="G17" s="32"/>
      <c r="H17" s="22">
        <f t="shared" si="0"/>
        <v>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39"/>
      <c r="D18" s="12">
        <v>0</v>
      </c>
      <c r="E18" s="12"/>
      <c r="F18" s="12">
        <v>0</v>
      </c>
      <c r="G18" s="12"/>
      <c r="H18" s="22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39">
        <v>1</v>
      </c>
      <c r="D19" s="12">
        <v>0</v>
      </c>
      <c r="E19" s="12"/>
      <c r="F19" s="12">
        <v>0</v>
      </c>
      <c r="G19" s="12"/>
      <c r="H19" s="22">
        <f t="shared" si="0"/>
        <v>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39"/>
      <c r="D20" s="12">
        <v>0</v>
      </c>
      <c r="E20" s="12"/>
      <c r="F20" s="12">
        <v>0</v>
      </c>
      <c r="G20" s="12"/>
      <c r="H20" s="22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32">
        <v>320</v>
      </c>
      <c r="D21" s="32">
        <v>2</v>
      </c>
      <c r="E21" s="32">
        <f>SUM(E22,E28,E34)</f>
        <v>128</v>
      </c>
      <c r="F21" s="31">
        <f>SUM(F22,F34)</f>
        <v>883</v>
      </c>
      <c r="G21" s="32">
        <v>3121</v>
      </c>
      <c r="H21" s="20">
        <f t="shared" si="0"/>
        <v>4454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32">
        <v>320</v>
      </c>
      <c r="D22" s="32">
        <v>2</v>
      </c>
      <c r="E22" s="32">
        <f>SUM(E23:E27)</f>
        <v>128</v>
      </c>
      <c r="F22" s="31">
        <f>SUM(F23:F27)</f>
        <v>883</v>
      </c>
      <c r="G22" s="32">
        <v>3121</v>
      </c>
      <c r="H22" s="22">
        <f t="shared" si="0"/>
        <v>4454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/>
      <c r="D23" s="12">
        <v>0</v>
      </c>
      <c r="E23" s="12"/>
      <c r="F23" s="12">
        <v>0</v>
      </c>
      <c r="G23" s="12"/>
      <c r="H23" s="22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12">
        <v>320</v>
      </c>
      <c r="D24" s="12">
        <v>2</v>
      </c>
      <c r="E24" s="12">
        <v>128</v>
      </c>
      <c r="F24" s="12">
        <f>883</f>
        <v>883</v>
      </c>
      <c r="G24" s="12">
        <v>3121</v>
      </c>
      <c r="H24" s="22">
        <f t="shared" si="0"/>
        <v>4454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/>
      <c r="D25" s="12">
        <v>0</v>
      </c>
      <c r="E25" s="12"/>
      <c r="F25" s="12">
        <v>0</v>
      </c>
      <c r="G25" s="12"/>
      <c r="H25" s="22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/>
      <c r="D26" s="12">
        <v>0</v>
      </c>
      <c r="E26" s="12"/>
      <c r="F26" s="12">
        <v>0</v>
      </c>
      <c r="G26" s="12"/>
      <c r="H26" s="22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/>
      <c r="D27" s="12">
        <v>0</v>
      </c>
      <c r="E27" s="12"/>
      <c r="F27" s="12">
        <v>0</v>
      </c>
      <c r="G27" s="12"/>
      <c r="H27" s="22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32">
        <v>109</v>
      </c>
      <c r="D28" s="46">
        <v>0</v>
      </c>
      <c r="E28" s="46">
        <v>0</v>
      </c>
      <c r="F28" s="46">
        <f>SUM(F29:F33)</f>
        <v>620</v>
      </c>
      <c r="G28" s="46"/>
      <c r="H28" s="22">
        <f t="shared" si="0"/>
        <v>729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39">
        <v>16</v>
      </c>
      <c r="D29" s="12">
        <v>0</v>
      </c>
      <c r="E29" s="12"/>
      <c r="F29" s="12">
        <v>1</v>
      </c>
      <c r="G29" s="12"/>
      <c r="H29" s="22">
        <f t="shared" si="0"/>
        <v>17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39">
        <v>52</v>
      </c>
      <c r="D30" s="12">
        <v>0</v>
      </c>
      <c r="E30" s="12"/>
      <c r="F30" s="12">
        <v>603</v>
      </c>
      <c r="G30" s="12"/>
      <c r="H30" s="22">
        <f t="shared" si="0"/>
        <v>655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39"/>
      <c r="D31" s="12">
        <v>0</v>
      </c>
      <c r="E31" s="12"/>
      <c r="F31" s="12">
        <v>0</v>
      </c>
      <c r="G31" s="12"/>
      <c r="H31" s="22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39"/>
      <c r="D32" s="12">
        <v>0</v>
      </c>
      <c r="E32" s="12"/>
      <c r="F32" s="12">
        <v>0</v>
      </c>
      <c r="G32" s="12"/>
      <c r="H32" s="22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39">
        <v>57</v>
      </c>
      <c r="D33" s="12">
        <v>0</v>
      </c>
      <c r="E33" s="12"/>
      <c r="F33" s="12">
        <v>16</v>
      </c>
      <c r="G33" s="12"/>
      <c r="H33" s="22">
        <f t="shared" si="0"/>
        <v>73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32">
        <v>0</v>
      </c>
      <c r="D34" s="32">
        <v>0</v>
      </c>
      <c r="E34" s="32">
        <f>SUM(E35:E37)</f>
        <v>0</v>
      </c>
      <c r="F34" s="32">
        <v>0</v>
      </c>
      <c r="G34" s="32"/>
      <c r="H34" s="22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/>
      <c r="D35" s="12">
        <v>0</v>
      </c>
      <c r="E35" s="12"/>
      <c r="F35" s="12">
        <v>0</v>
      </c>
      <c r="G35" s="12"/>
      <c r="H35" s="22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/>
      <c r="D36" s="12">
        <v>0</v>
      </c>
      <c r="E36" s="12"/>
      <c r="F36" s="12">
        <v>0</v>
      </c>
      <c r="G36" s="12"/>
      <c r="H36" s="22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/>
      <c r="D37" s="12">
        <v>0</v>
      </c>
      <c r="E37" s="12"/>
      <c r="F37" s="12">
        <v>0</v>
      </c>
      <c r="G37" s="12"/>
      <c r="H37" s="22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2"/>
      <c r="D38" s="12">
        <v>0</v>
      </c>
      <c r="E38" s="12"/>
      <c r="F38" s="12">
        <v>0</v>
      </c>
      <c r="G38" s="12"/>
      <c r="H38" s="20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39">
        <v>65</v>
      </c>
      <c r="D39" s="46">
        <v>46</v>
      </c>
      <c r="E39" s="46">
        <v>219</v>
      </c>
      <c r="F39" s="46">
        <f>51</f>
        <v>51</v>
      </c>
      <c r="G39" s="46">
        <v>3</v>
      </c>
      <c r="H39" s="20">
        <f t="shared" si="0"/>
        <v>384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2"/>
      <c r="D40" s="12">
        <v>0</v>
      </c>
      <c r="E40" s="12"/>
      <c r="F40" s="12">
        <v>0</v>
      </c>
      <c r="G40" s="12"/>
      <c r="H40" s="20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2"/>
      <c r="D41" s="12">
        <v>0</v>
      </c>
      <c r="E41" s="12"/>
      <c r="F41" s="12">
        <v>0</v>
      </c>
      <c r="G41" s="12"/>
      <c r="H41" s="20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2"/>
      <c r="D42" s="12">
        <v>0</v>
      </c>
      <c r="E42" s="12"/>
      <c r="F42" s="12">
        <v>0</v>
      </c>
      <c r="G42" s="12"/>
      <c r="H42" s="20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2"/>
      <c r="D43" s="12">
        <v>0</v>
      </c>
      <c r="E43" s="12"/>
      <c r="F43" s="12">
        <v>0</v>
      </c>
      <c r="G43" s="12"/>
      <c r="H43" s="20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56">
        <f>C39+C3</f>
        <v>423</v>
      </c>
      <c r="D44" s="32">
        <v>136</v>
      </c>
      <c r="E44" s="32">
        <f>SUM(E3,E38:E43)</f>
        <v>365</v>
      </c>
      <c r="F44" s="32">
        <f>SUM(F3,F39)</f>
        <v>1568</v>
      </c>
      <c r="G44" s="32">
        <v>3173</v>
      </c>
      <c r="H44" s="24">
        <f t="shared" si="0"/>
        <v>5665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9B68-4236-47D0-8448-BC83B3434DB5}">
  <dimension ref="A1:AQ126"/>
  <sheetViews>
    <sheetView zoomScale="90" zoomScaleNormal="90" workbookViewId="0" topLeftCell="A1">
      <selection activeCell="C3" sqref="C3:C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18" t="s">
        <v>92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57">
        <f aca="true" t="shared" si="0" ref="C3">C4+C21</f>
        <v>327</v>
      </c>
      <c r="D3" s="32">
        <v>57</v>
      </c>
      <c r="E3" s="32">
        <f>E4+E21</f>
        <v>176</v>
      </c>
      <c r="F3" s="32">
        <f>SUM(F4,F21,F28)</f>
        <v>1770</v>
      </c>
      <c r="G3" s="32">
        <v>2498</v>
      </c>
      <c r="H3" s="20">
        <f>SUM(C3:G3)</f>
        <v>4828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57">
        <f>C5+C17</f>
        <v>69</v>
      </c>
      <c r="D4" s="32">
        <v>56</v>
      </c>
      <c r="E4" s="32">
        <f>SUM(E5,E17)</f>
        <v>36</v>
      </c>
      <c r="F4" s="32">
        <v>10</v>
      </c>
      <c r="G4" s="32">
        <v>111</v>
      </c>
      <c r="H4" s="20">
        <f aca="true" t="shared" si="1" ref="H4:H44">SUM(C4:G4)</f>
        <v>282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57">
        <f aca="true" t="shared" si="2" ref="C5">C6+C7+C8+C9+C10</f>
        <v>69</v>
      </c>
      <c r="D5" s="32">
        <v>56</v>
      </c>
      <c r="E5" s="32">
        <f>SUM(E6:E10)</f>
        <v>36</v>
      </c>
      <c r="F5" s="32">
        <f>SUM(F6:F10)</f>
        <v>10</v>
      </c>
      <c r="G5" s="32">
        <v>111</v>
      </c>
      <c r="H5" s="22">
        <f t="shared" si="1"/>
        <v>282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40">
        <v>61</v>
      </c>
      <c r="D6" s="12">
        <v>13</v>
      </c>
      <c r="E6" s="12">
        <v>24</v>
      </c>
      <c r="F6" s="12">
        <v>7</v>
      </c>
      <c r="G6" s="12">
        <v>111</v>
      </c>
      <c r="H6" s="22">
        <f t="shared" si="1"/>
        <v>216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/>
      <c r="D7" s="12">
        <v>0</v>
      </c>
      <c r="E7" s="12"/>
      <c r="F7" s="12">
        <v>0</v>
      </c>
      <c r="G7" s="12"/>
      <c r="H7" s="22">
        <f t="shared" si="1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40">
        <v>8</v>
      </c>
      <c r="D8" s="12">
        <v>13</v>
      </c>
      <c r="E8" s="12"/>
      <c r="F8" s="12">
        <v>1</v>
      </c>
      <c r="G8" s="12"/>
      <c r="H8" s="22">
        <f t="shared" si="1"/>
        <v>22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/>
      <c r="D9" s="12">
        <v>30</v>
      </c>
      <c r="E9" s="12">
        <v>12</v>
      </c>
      <c r="F9" s="12">
        <v>2</v>
      </c>
      <c r="G9" s="12"/>
      <c r="H9" s="22">
        <f t="shared" si="1"/>
        <v>44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/>
      <c r="D10" s="12">
        <v>0</v>
      </c>
      <c r="E10" s="12"/>
      <c r="F10" s="12">
        <v>0</v>
      </c>
      <c r="G10" s="12"/>
      <c r="H10" s="22">
        <f t="shared" si="1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31">
        <v>27</v>
      </c>
      <c r="D11" s="32">
        <v>73</v>
      </c>
      <c r="E11" s="12">
        <v>26</v>
      </c>
      <c r="F11" s="31">
        <f>SUM(F16,F13)</f>
        <v>9</v>
      </c>
      <c r="G11" s="12">
        <v>10</v>
      </c>
      <c r="H11" s="22">
        <f t="shared" si="1"/>
        <v>145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12">
        <v>30</v>
      </c>
      <c r="D12" s="12">
        <v>75</v>
      </c>
      <c r="E12" s="12">
        <v>17</v>
      </c>
      <c r="F12" s="12">
        <v>0</v>
      </c>
      <c r="G12" s="12">
        <v>10</v>
      </c>
      <c r="H12" s="22">
        <f t="shared" si="1"/>
        <v>132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12">
        <v>8</v>
      </c>
      <c r="D13" s="12">
        <v>73</v>
      </c>
      <c r="E13" s="12">
        <v>21</v>
      </c>
      <c r="F13" s="12">
        <f>6+2</f>
        <v>8</v>
      </c>
      <c r="G13" s="12">
        <v>10</v>
      </c>
      <c r="H13" s="22">
        <f t="shared" si="1"/>
        <v>120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12"/>
      <c r="D14" s="12">
        <v>0</v>
      </c>
      <c r="E14" s="12"/>
      <c r="F14" s="12">
        <v>0</v>
      </c>
      <c r="G14" s="12"/>
      <c r="H14" s="22">
        <f t="shared" si="1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12"/>
      <c r="D15" s="12">
        <v>0</v>
      </c>
      <c r="E15" s="12"/>
      <c r="F15" s="12">
        <v>0</v>
      </c>
      <c r="G15" s="12"/>
      <c r="H15" s="22">
        <f t="shared" si="1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12">
        <v>11</v>
      </c>
      <c r="D16" s="12">
        <v>0</v>
      </c>
      <c r="E16" s="12">
        <v>9</v>
      </c>
      <c r="F16" s="12">
        <v>1</v>
      </c>
      <c r="G16" s="12">
        <v>9</v>
      </c>
      <c r="H16" s="22">
        <f t="shared" si="1"/>
        <v>30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32"/>
      <c r="D17" s="32">
        <v>0</v>
      </c>
      <c r="E17" s="32">
        <f>SUM(E18:E20)</f>
        <v>0</v>
      </c>
      <c r="F17" s="31">
        <v>0</v>
      </c>
      <c r="G17" s="32"/>
      <c r="H17" s="22">
        <f t="shared" si="1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12"/>
      <c r="D18" s="12">
        <v>0</v>
      </c>
      <c r="E18" s="12"/>
      <c r="F18" s="12">
        <v>0</v>
      </c>
      <c r="G18" s="12"/>
      <c r="H18" s="22">
        <f t="shared" si="1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12"/>
      <c r="D19" s="12">
        <v>0</v>
      </c>
      <c r="E19" s="12"/>
      <c r="F19" s="12">
        <v>0</v>
      </c>
      <c r="G19" s="12"/>
      <c r="H19" s="22">
        <f t="shared" si="1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12"/>
      <c r="D20" s="12">
        <v>0</v>
      </c>
      <c r="E20" s="12"/>
      <c r="F20" s="12">
        <v>0</v>
      </c>
      <c r="G20" s="12"/>
      <c r="H20" s="22">
        <f t="shared" si="1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61">
        <f>C22</f>
        <v>258</v>
      </c>
      <c r="D21" s="32">
        <v>1</v>
      </c>
      <c r="E21" s="32">
        <f>SUM(E22,E28,E34)</f>
        <v>140</v>
      </c>
      <c r="F21" s="31">
        <f>SUM(F22,F34)</f>
        <v>1134</v>
      </c>
      <c r="G21" s="32">
        <v>2387</v>
      </c>
      <c r="H21" s="20">
        <f t="shared" si="1"/>
        <v>3920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61">
        <f>C23+C24+C25+C26+C27</f>
        <v>258</v>
      </c>
      <c r="D22" s="32">
        <v>1</v>
      </c>
      <c r="E22" s="32">
        <f>SUM(E23:E27)</f>
        <v>140</v>
      </c>
      <c r="F22" s="31">
        <f>SUM(F23:F27)</f>
        <v>1134</v>
      </c>
      <c r="G22" s="32">
        <v>2387</v>
      </c>
      <c r="H22" s="22">
        <f t="shared" si="1"/>
        <v>3920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/>
      <c r="D23" s="12">
        <v>0</v>
      </c>
      <c r="E23" s="12"/>
      <c r="F23" s="12">
        <v>0</v>
      </c>
      <c r="G23" s="12"/>
      <c r="H23" s="22">
        <f t="shared" si="1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>
        <v>258</v>
      </c>
      <c r="D24" s="12">
        <v>1</v>
      </c>
      <c r="E24" s="12">
        <v>140</v>
      </c>
      <c r="F24" s="12">
        <f>164+956+14</f>
        <v>1134</v>
      </c>
      <c r="G24" s="12">
        <v>2387</v>
      </c>
      <c r="H24" s="22">
        <f t="shared" si="1"/>
        <v>3920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/>
      <c r="D25" s="12">
        <v>0</v>
      </c>
      <c r="E25" s="12"/>
      <c r="F25" s="12">
        <v>0</v>
      </c>
      <c r="G25" s="12"/>
      <c r="H25" s="22">
        <f t="shared" si="1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/>
      <c r="D26" s="12">
        <v>0</v>
      </c>
      <c r="E26" s="12"/>
      <c r="F26" s="12">
        <v>0</v>
      </c>
      <c r="G26" s="12"/>
      <c r="H26" s="22">
        <f t="shared" si="1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/>
      <c r="D27" s="12">
        <v>0</v>
      </c>
      <c r="E27" s="12"/>
      <c r="F27" s="12">
        <v>0</v>
      </c>
      <c r="G27" s="12"/>
      <c r="H27" s="22">
        <f t="shared" si="1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31">
        <v>57</v>
      </c>
      <c r="D28" s="32">
        <v>0</v>
      </c>
      <c r="E28" s="12"/>
      <c r="F28" s="31">
        <f>SUM(F29:F33)</f>
        <v>626</v>
      </c>
      <c r="G28" s="12">
        <v>0</v>
      </c>
      <c r="H28" s="22">
        <f t="shared" si="1"/>
        <v>683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>
        <v>10</v>
      </c>
      <c r="D29" s="12">
        <v>0</v>
      </c>
      <c r="E29" s="12"/>
      <c r="F29" s="12">
        <v>1</v>
      </c>
      <c r="G29" s="12"/>
      <c r="H29" s="22">
        <f t="shared" si="1"/>
        <v>11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>
        <v>38</v>
      </c>
      <c r="D30" s="12">
        <v>0</v>
      </c>
      <c r="E30" s="12"/>
      <c r="F30" s="12">
        <f>4+36+569+1</f>
        <v>610</v>
      </c>
      <c r="G30" s="12"/>
      <c r="H30" s="22">
        <f t="shared" si="1"/>
        <v>648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12"/>
      <c r="D31" s="12">
        <v>0</v>
      </c>
      <c r="E31" s="12"/>
      <c r="F31" s="12">
        <v>0</v>
      </c>
      <c r="G31" s="12"/>
      <c r="H31" s="22">
        <f t="shared" si="1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12"/>
      <c r="D32" s="12">
        <v>0</v>
      </c>
      <c r="E32" s="12"/>
      <c r="F32" s="12">
        <v>0</v>
      </c>
      <c r="G32" s="12"/>
      <c r="H32" s="22">
        <f t="shared" si="1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12">
        <v>57</v>
      </c>
      <c r="D33" s="12">
        <v>0</v>
      </c>
      <c r="E33" s="12"/>
      <c r="F33" s="12">
        <f>3+1+10+1</f>
        <v>15</v>
      </c>
      <c r="G33" s="12"/>
      <c r="H33" s="22">
        <f t="shared" si="1"/>
        <v>72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31"/>
      <c r="D34" s="32">
        <v>0</v>
      </c>
      <c r="E34" s="32">
        <f>SUM(E35:E37)</f>
        <v>0</v>
      </c>
      <c r="F34" s="32">
        <v>0</v>
      </c>
      <c r="G34" s="32"/>
      <c r="H34" s="22">
        <f t="shared" si="1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/>
      <c r="D35" s="12">
        <v>0</v>
      </c>
      <c r="E35" s="12"/>
      <c r="F35" s="12">
        <v>0</v>
      </c>
      <c r="G35" s="12"/>
      <c r="H35" s="22">
        <f t="shared" si="1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/>
      <c r="D36" s="12">
        <v>0</v>
      </c>
      <c r="E36" s="12"/>
      <c r="F36" s="12">
        <v>0</v>
      </c>
      <c r="G36" s="12"/>
      <c r="H36" s="22">
        <f t="shared" si="1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/>
      <c r="D37" s="12">
        <v>0</v>
      </c>
      <c r="E37" s="12"/>
      <c r="F37" s="12">
        <v>0</v>
      </c>
      <c r="G37" s="12"/>
      <c r="H37" s="22">
        <f t="shared" si="1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2"/>
      <c r="D38" s="12">
        <v>0</v>
      </c>
      <c r="E38" s="12"/>
      <c r="F38" s="12">
        <v>0</v>
      </c>
      <c r="G38" s="12"/>
      <c r="H38" s="20">
        <f t="shared" si="1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40">
        <v>51</v>
      </c>
      <c r="D39" s="32">
        <v>42</v>
      </c>
      <c r="E39" s="12">
        <v>122</v>
      </c>
      <c r="F39" s="12">
        <v>70</v>
      </c>
      <c r="G39" s="12">
        <v>4</v>
      </c>
      <c r="H39" s="20">
        <f t="shared" si="1"/>
        <v>289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2"/>
      <c r="D40" s="12">
        <v>0</v>
      </c>
      <c r="E40" s="12"/>
      <c r="F40" s="12">
        <v>0</v>
      </c>
      <c r="G40" s="12"/>
      <c r="H40" s="20">
        <f t="shared" si="1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2"/>
      <c r="D41" s="12">
        <v>0</v>
      </c>
      <c r="E41" s="12"/>
      <c r="F41" s="12">
        <v>0</v>
      </c>
      <c r="G41" s="12"/>
      <c r="H41" s="20">
        <f t="shared" si="1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2"/>
      <c r="D42" s="12">
        <v>0</v>
      </c>
      <c r="E42" s="12"/>
      <c r="F42" s="12">
        <v>0</v>
      </c>
      <c r="G42" s="12"/>
      <c r="H42" s="20">
        <f t="shared" si="1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2"/>
      <c r="D43" s="12">
        <v>0</v>
      </c>
      <c r="E43" s="12"/>
      <c r="F43" s="12">
        <v>0</v>
      </c>
      <c r="G43" s="12"/>
      <c r="H43" s="20">
        <f t="shared" si="1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3.5" thickBot="1">
      <c r="A44" s="13" t="s">
        <v>67</v>
      </c>
      <c r="B44" s="14" t="s">
        <v>68</v>
      </c>
      <c r="C44" s="57">
        <f>C39+C3</f>
        <v>378</v>
      </c>
      <c r="D44" s="32">
        <v>99</v>
      </c>
      <c r="E44" s="32">
        <f>SUM(E3,E38:E43)</f>
        <v>298</v>
      </c>
      <c r="F44" s="41">
        <f>SUM(F3,F39)</f>
        <v>1840</v>
      </c>
      <c r="G44" s="32">
        <v>2502</v>
      </c>
      <c r="H44" s="24">
        <f t="shared" si="1"/>
        <v>5117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3813-F505-411E-B923-8E706DC61055}">
  <dimension ref="A1:AW127"/>
  <sheetViews>
    <sheetView zoomScale="80" zoomScaleNormal="80" workbookViewId="0" topLeftCell="A1">
      <selection activeCell="D4" sqref="D4:D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18" t="s">
        <v>93</v>
      </c>
    </row>
    <row r="2" spans="1:14" s="7" customFormat="1" ht="15" customHeight="1">
      <c r="A2" s="8"/>
      <c r="B2" s="9"/>
      <c r="C2" s="48" t="s">
        <v>69</v>
      </c>
      <c r="D2" s="48"/>
      <c r="E2" s="48" t="s">
        <v>70</v>
      </c>
      <c r="F2" s="48"/>
      <c r="G2" s="48" t="s">
        <v>71</v>
      </c>
      <c r="H2" s="48"/>
      <c r="I2" s="48" t="s">
        <v>72</v>
      </c>
      <c r="J2" s="48"/>
      <c r="K2" s="48" t="s">
        <v>73</v>
      </c>
      <c r="L2" s="48"/>
      <c r="M2" s="48" t="s">
        <v>85</v>
      </c>
      <c r="N2" s="49"/>
    </row>
    <row r="3" spans="1:14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7" t="s">
        <v>87</v>
      </c>
    </row>
    <row r="4" spans="1:44" s="1" customFormat="1" ht="15">
      <c r="A4" s="10" t="s">
        <v>1</v>
      </c>
      <c r="B4" s="11" t="s">
        <v>2</v>
      </c>
      <c r="C4" s="50">
        <f>C5+C22</f>
        <v>25240</v>
      </c>
      <c r="D4" s="32">
        <v>0</v>
      </c>
      <c r="E4" s="32">
        <v>16404</v>
      </c>
      <c r="F4" s="19">
        <v>0</v>
      </c>
      <c r="G4" s="32">
        <f aca="true" t="shared" si="0" ref="G4:H4">G5+G22</f>
        <v>8218</v>
      </c>
      <c r="H4" s="32">
        <f t="shared" si="0"/>
        <v>3</v>
      </c>
      <c r="I4" s="28">
        <f>SUM(I5,I22,I29)</f>
        <v>4642</v>
      </c>
      <c r="J4" s="32">
        <v>0</v>
      </c>
      <c r="K4" s="35">
        <v>2266.8199999999997</v>
      </c>
      <c r="L4" s="19"/>
      <c r="M4" s="19">
        <f>C4+E4+G4+I4+K4</f>
        <v>56770.82</v>
      </c>
      <c r="N4" s="20">
        <f>D4+F4+H4+J4+L4</f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50">
        <f>C6+C18+C12</f>
        <v>23290</v>
      </c>
      <c r="D5" s="32">
        <v>0</v>
      </c>
      <c r="E5" s="32">
        <v>16404</v>
      </c>
      <c r="F5" s="19">
        <v>0</v>
      </c>
      <c r="G5" s="32">
        <f aca="true" t="shared" si="1" ref="G5:H5">SUM(G6,G18,G12)</f>
        <v>7460</v>
      </c>
      <c r="H5" s="32">
        <f t="shared" si="1"/>
        <v>0</v>
      </c>
      <c r="I5" s="28">
        <f>SUM(I12,I6)</f>
        <v>2632</v>
      </c>
      <c r="J5" s="32">
        <v>0</v>
      </c>
      <c r="K5" s="35">
        <v>508.45</v>
      </c>
      <c r="L5" s="19"/>
      <c r="M5" s="19">
        <f aca="true" t="shared" si="2" ref="M5:M45">C5+E5+G5+I5+K5</f>
        <v>50294.45</v>
      </c>
      <c r="N5" s="20">
        <f aca="true" t="shared" si="3" ref="N5:N45">D5+F5+H5+J5+L5</f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32">
        <f>C7+C9+C11</f>
        <v>22658</v>
      </c>
      <c r="D6" s="32">
        <v>0</v>
      </c>
      <c r="E6" s="32">
        <v>15826</v>
      </c>
      <c r="F6" s="21">
        <v>0</v>
      </c>
      <c r="G6" s="32">
        <f aca="true" t="shared" si="4" ref="G6:H6">SUM(G7:G11)</f>
        <v>7273</v>
      </c>
      <c r="H6" s="32">
        <f t="shared" si="4"/>
        <v>0</v>
      </c>
      <c r="I6" s="28">
        <f>SUM(I7:I11)</f>
        <v>2601</v>
      </c>
      <c r="J6" s="32">
        <v>0</v>
      </c>
      <c r="K6" s="35">
        <v>408.83</v>
      </c>
      <c r="L6" s="21"/>
      <c r="M6" s="19">
        <f t="shared" si="2"/>
        <v>48766.83</v>
      </c>
      <c r="N6" s="20">
        <f t="shared" si="3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39">
        <v>15406</v>
      </c>
      <c r="D7" s="12"/>
      <c r="E7" s="12">
        <v>13761</v>
      </c>
      <c r="F7" s="21">
        <v>0</v>
      </c>
      <c r="G7" s="12">
        <v>7273</v>
      </c>
      <c r="H7" s="12"/>
      <c r="I7" s="12">
        <f>1527</f>
        <v>1527</v>
      </c>
      <c r="J7" s="12">
        <v>0</v>
      </c>
      <c r="K7" s="36">
        <v>408.83</v>
      </c>
      <c r="L7" s="21"/>
      <c r="M7" s="19">
        <f t="shared" si="2"/>
        <v>38375.83</v>
      </c>
      <c r="N7" s="20">
        <f t="shared" si="3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39"/>
      <c r="D8" s="12"/>
      <c r="E8" s="12">
        <v>0</v>
      </c>
      <c r="F8" s="21">
        <v>0</v>
      </c>
      <c r="G8" s="33"/>
      <c r="H8" s="12"/>
      <c r="I8" s="12">
        <v>0</v>
      </c>
      <c r="J8" s="12">
        <f>0</f>
        <v>0</v>
      </c>
      <c r="K8" s="36"/>
      <c r="L8" s="21"/>
      <c r="M8" s="19">
        <f t="shared" si="2"/>
        <v>0</v>
      </c>
      <c r="N8" s="20">
        <f t="shared" si="3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39">
        <v>7132</v>
      </c>
      <c r="D9" s="12"/>
      <c r="E9" s="12">
        <v>556</v>
      </c>
      <c r="F9" s="21">
        <v>0</v>
      </c>
      <c r="G9" s="12"/>
      <c r="H9" s="12"/>
      <c r="I9" s="12">
        <f>647</f>
        <v>647</v>
      </c>
      <c r="J9" s="12">
        <v>0</v>
      </c>
      <c r="K9" s="36"/>
      <c r="L9" s="21"/>
      <c r="M9" s="19">
        <f t="shared" si="2"/>
        <v>8335</v>
      </c>
      <c r="N9" s="20">
        <f t="shared" si="3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39"/>
      <c r="D10" s="12"/>
      <c r="E10" s="12">
        <v>1509</v>
      </c>
      <c r="F10" s="21">
        <v>0</v>
      </c>
      <c r="G10" s="33"/>
      <c r="H10" s="12"/>
      <c r="I10" s="12">
        <v>427</v>
      </c>
      <c r="J10" s="12">
        <f>0</f>
        <v>0</v>
      </c>
      <c r="K10" s="36"/>
      <c r="L10" s="21"/>
      <c r="M10" s="19">
        <f t="shared" si="2"/>
        <v>1936</v>
      </c>
      <c r="N10" s="20">
        <f t="shared" si="3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39">
        <v>120</v>
      </c>
      <c r="D11" s="12"/>
      <c r="E11" s="12">
        <v>0</v>
      </c>
      <c r="F11" s="21">
        <v>0</v>
      </c>
      <c r="G11" s="33"/>
      <c r="H11" s="12"/>
      <c r="I11" s="12">
        <v>0</v>
      </c>
      <c r="J11" s="12">
        <f>0</f>
        <v>0</v>
      </c>
      <c r="K11" s="36"/>
      <c r="L11" s="21"/>
      <c r="M11" s="19">
        <f t="shared" si="2"/>
        <v>120</v>
      </c>
      <c r="N11" s="20">
        <f t="shared" si="3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31">
        <f>SUM(C13:C17)</f>
        <v>632</v>
      </c>
      <c r="D12" s="32"/>
      <c r="E12" s="32">
        <v>578</v>
      </c>
      <c r="F12" s="21">
        <v>0</v>
      </c>
      <c r="G12" s="34">
        <f aca="true" t="shared" si="5" ref="G12:H12">SUM(G13:G17)</f>
        <v>187</v>
      </c>
      <c r="H12" s="34">
        <f t="shared" si="5"/>
        <v>0</v>
      </c>
      <c r="I12" s="30">
        <f>SUM(I17,I14)</f>
        <v>31</v>
      </c>
      <c r="J12" s="32">
        <f>SUM(J13:J15)</f>
        <v>0</v>
      </c>
      <c r="K12" s="35">
        <v>99.62</v>
      </c>
      <c r="L12" s="21"/>
      <c r="M12" s="19">
        <f t="shared" si="2"/>
        <v>1527.62</v>
      </c>
      <c r="N12" s="20">
        <f t="shared" si="3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39"/>
      <c r="D13" s="39"/>
      <c r="E13" s="12">
        <v>0</v>
      </c>
      <c r="F13" s="21">
        <v>0</v>
      </c>
      <c r="G13" s="33"/>
      <c r="H13" s="12"/>
      <c r="I13" s="12">
        <v>0</v>
      </c>
      <c r="J13" s="12">
        <f>0</f>
        <v>0</v>
      </c>
      <c r="K13" s="36"/>
      <c r="L13" s="21"/>
      <c r="M13" s="19">
        <f t="shared" si="2"/>
        <v>0</v>
      </c>
      <c r="N13" s="20">
        <f t="shared" si="3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39">
        <v>71</v>
      </c>
      <c r="D14" s="39"/>
      <c r="E14" s="12">
        <v>578</v>
      </c>
      <c r="F14" s="21">
        <v>0</v>
      </c>
      <c r="G14" s="12">
        <v>0</v>
      </c>
      <c r="H14" s="12"/>
      <c r="I14" s="12">
        <f>31</f>
        <v>31</v>
      </c>
      <c r="J14" s="12">
        <f>0</f>
        <v>0</v>
      </c>
      <c r="K14" s="36">
        <v>99.62</v>
      </c>
      <c r="L14" s="21"/>
      <c r="M14" s="19">
        <f t="shared" si="2"/>
        <v>779.62</v>
      </c>
      <c r="N14" s="20">
        <f t="shared" si="3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39"/>
      <c r="D15" s="39"/>
      <c r="E15" s="12">
        <v>0</v>
      </c>
      <c r="F15" s="21">
        <v>0</v>
      </c>
      <c r="G15" s="33"/>
      <c r="H15" s="12"/>
      <c r="I15" s="12">
        <v>0</v>
      </c>
      <c r="J15" s="12">
        <f>0</f>
        <v>0</v>
      </c>
      <c r="K15" s="36"/>
      <c r="L15" s="21"/>
      <c r="M15" s="19">
        <f t="shared" si="2"/>
        <v>0</v>
      </c>
      <c r="N15" s="20">
        <f t="shared" si="3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39"/>
      <c r="D16" s="39"/>
      <c r="E16" s="12">
        <v>0</v>
      </c>
      <c r="F16" s="21">
        <v>0</v>
      </c>
      <c r="G16" s="33"/>
      <c r="H16" s="12"/>
      <c r="I16" s="12">
        <v>0</v>
      </c>
      <c r="J16" s="12">
        <f>0</f>
        <v>0</v>
      </c>
      <c r="K16" s="36"/>
      <c r="L16" s="21"/>
      <c r="M16" s="19">
        <f t="shared" si="2"/>
        <v>0</v>
      </c>
      <c r="N16" s="20">
        <f t="shared" si="3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39">
        <v>561</v>
      </c>
      <c r="D17" s="39"/>
      <c r="E17" s="12">
        <v>0</v>
      </c>
      <c r="F17" s="21">
        <v>0</v>
      </c>
      <c r="G17" s="12">
        <v>187</v>
      </c>
      <c r="H17" s="12"/>
      <c r="I17" s="12"/>
      <c r="J17" s="12">
        <f>0</f>
        <v>0</v>
      </c>
      <c r="K17" s="36">
        <v>0</v>
      </c>
      <c r="L17" s="21"/>
      <c r="M17" s="19">
        <f t="shared" si="2"/>
        <v>748</v>
      </c>
      <c r="N17" s="20">
        <f t="shared" si="3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31"/>
      <c r="D18" s="32"/>
      <c r="E18" s="32">
        <v>0</v>
      </c>
      <c r="F18" s="21">
        <v>0</v>
      </c>
      <c r="G18" s="32">
        <f aca="true" t="shared" si="6" ref="G18:H18">SUM(G19:G21)</f>
        <v>0</v>
      </c>
      <c r="H18" s="32">
        <f t="shared" si="6"/>
        <v>0</v>
      </c>
      <c r="I18" s="32">
        <v>0</v>
      </c>
      <c r="J18" s="32">
        <f>SUM(J19:J21)</f>
        <v>0</v>
      </c>
      <c r="K18" s="35"/>
      <c r="L18" s="21"/>
      <c r="M18" s="19">
        <f t="shared" si="2"/>
        <v>0</v>
      </c>
      <c r="N18" s="20">
        <f t="shared" si="3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39"/>
      <c r="D19" s="39"/>
      <c r="E19" s="12">
        <v>0</v>
      </c>
      <c r="F19" s="21">
        <v>0</v>
      </c>
      <c r="G19" s="33"/>
      <c r="H19" s="12"/>
      <c r="I19" s="12">
        <v>0</v>
      </c>
      <c r="J19" s="12">
        <f>0</f>
        <v>0</v>
      </c>
      <c r="K19" s="36"/>
      <c r="L19" s="21"/>
      <c r="M19" s="19">
        <f t="shared" si="2"/>
        <v>0</v>
      </c>
      <c r="N19" s="20">
        <f t="shared" si="3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39"/>
      <c r="D20" s="39">
        <v>27</v>
      </c>
      <c r="E20" s="12">
        <v>0</v>
      </c>
      <c r="F20" s="21">
        <v>0</v>
      </c>
      <c r="G20" s="33"/>
      <c r="H20" s="12"/>
      <c r="I20" s="12">
        <v>0</v>
      </c>
      <c r="J20" s="12">
        <f>0</f>
        <v>0</v>
      </c>
      <c r="K20" s="36"/>
      <c r="L20" s="21"/>
      <c r="M20" s="19">
        <f t="shared" si="2"/>
        <v>0</v>
      </c>
      <c r="N20" s="20">
        <f t="shared" si="3"/>
        <v>27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39"/>
      <c r="D21" s="39"/>
      <c r="E21" s="12">
        <v>0</v>
      </c>
      <c r="F21" s="21">
        <v>0</v>
      </c>
      <c r="G21" s="33"/>
      <c r="H21" s="12"/>
      <c r="I21" s="12">
        <v>0</v>
      </c>
      <c r="J21" s="12">
        <f>0</f>
        <v>0</v>
      </c>
      <c r="K21" s="36"/>
      <c r="L21" s="21"/>
      <c r="M21" s="19">
        <f t="shared" si="2"/>
        <v>0</v>
      </c>
      <c r="N21" s="20">
        <f t="shared" si="3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31">
        <f>C23</f>
        <v>1950</v>
      </c>
      <c r="D22" s="32"/>
      <c r="E22" s="32">
        <v>0</v>
      </c>
      <c r="F22" s="19">
        <v>0</v>
      </c>
      <c r="G22" s="32">
        <f aca="true" t="shared" si="7" ref="G22:H22">SUM(G23,G29,G35)</f>
        <v>758</v>
      </c>
      <c r="H22" s="32">
        <f t="shared" si="7"/>
        <v>3</v>
      </c>
      <c r="I22" s="31">
        <f>SUM(I23,I35)</f>
        <v>1836</v>
      </c>
      <c r="J22" s="31">
        <f aca="true" t="shared" si="8" ref="J22">J23+J35</f>
        <v>0</v>
      </c>
      <c r="K22" s="35">
        <v>1758.37</v>
      </c>
      <c r="L22" s="19"/>
      <c r="M22" s="19">
        <f t="shared" si="2"/>
        <v>6302.37</v>
      </c>
      <c r="N22" s="20">
        <f t="shared" si="3"/>
        <v>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31">
        <f>SUM(C24:C28)</f>
        <v>1950</v>
      </c>
      <c r="D23" s="32"/>
      <c r="E23" s="32">
        <v>0</v>
      </c>
      <c r="F23" s="21">
        <v>0</v>
      </c>
      <c r="G23" s="32">
        <f aca="true" t="shared" si="9" ref="G23:J23">SUM(G24:G28)</f>
        <v>758</v>
      </c>
      <c r="H23" s="32">
        <f t="shared" si="9"/>
        <v>0</v>
      </c>
      <c r="I23" s="31">
        <f t="shared" si="9"/>
        <v>1836</v>
      </c>
      <c r="J23" s="32">
        <f t="shared" si="9"/>
        <v>0</v>
      </c>
      <c r="K23" s="35">
        <v>1758.37</v>
      </c>
      <c r="L23" s="21"/>
      <c r="M23" s="19">
        <f t="shared" si="2"/>
        <v>6302.37</v>
      </c>
      <c r="N23" s="20">
        <f t="shared" si="3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39"/>
      <c r="D24" s="12"/>
      <c r="E24" s="12">
        <v>0</v>
      </c>
      <c r="F24" s="21">
        <v>0</v>
      </c>
      <c r="G24" s="33"/>
      <c r="H24" s="12"/>
      <c r="I24" s="12">
        <v>0</v>
      </c>
      <c r="J24" s="12">
        <f>0</f>
        <v>0</v>
      </c>
      <c r="K24" s="36"/>
      <c r="L24" s="21"/>
      <c r="M24" s="19">
        <f t="shared" si="2"/>
        <v>0</v>
      </c>
      <c r="N24" s="20">
        <f t="shared" si="3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39">
        <v>1950</v>
      </c>
      <c r="D25" s="12"/>
      <c r="E25" s="12">
        <v>0</v>
      </c>
      <c r="F25" s="21">
        <v>0</v>
      </c>
      <c r="G25" s="12">
        <v>758</v>
      </c>
      <c r="H25" s="12"/>
      <c r="I25" s="12">
        <v>1836</v>
      </c>
      <c r="J25" s="12">
        <f>0</f>
        <v>0</v>
      </c>
      <c r="K25" s="36">
        <v>1758.37</v>
      </c>
      <c r="L25" s="21"/>
      <c r="M25" s="19">
        <f t="shared" si="2"/>
        <v>6302.37</v>
      </c>
      <c r="N25" s="20">
        <f t="shared" si="3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39"/>
      <c r="D26" s="12"/>
      <c r="E26" s="12">
        <v>0</v>
      </c>
      <c r="F26" s="21">
        <v>0</v>
      </c>
      <c r="G26" s="33"/>
      <c r="H26" s="12"/>
      <c r="I26" s="12">
        <v>0</v>
      </c>
      <c r="J26" s="12">
        <f>0</f>
        <v>0</v>
      </c>
      <c r="K26" s="36"/>
      <c r="L26" s="21"/>
      <c r="M26" s="19">
        <f t="shared" si="2"/>
        <v>0</v>
      </c>
      <c r="N26" s="20">
        <f t="shared" si="3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39"/>
      <c r="D27" s="12"/>
      <c r="E27" s="12">
        <v>0</v>
      </c>
      <c r="F27" s="21">
        <v>0</v>
      </c>
      <c r="G27" s="33"/>
      <c r="H27" s="12"/>
      <c r="I27" s="12">
        <v>0</v>
      </c>
      <c r="J27" s="12">
        <f>0</f>
        <v>0</v>
      </c>
      <c r="K27" s="36"/>
      <c r="L27" s="21"/>
      <c r="M27" s="19">
        <f t="shared" si="2"/>
        <v>0</v>
      </c>
      <c r="N27" s="20">
        <f t="shared" si="3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39"/>
      <c r="D28" s="12"/>
      <c r="E28" s="12">
        <v>0</v>
      </c>
      <c r="F28" s="21">
        <v>0</v>
      </c>
      <c r="G28" s="33"/>
      <c r="H28" s="12"/>
      <c r="I28" s="12">
        <v>0</v>
      </c>
      <c r="J28" s="12">
        <f>0</f>
        <v>0</v>
      </c>
      <c r="K28" s="36"/>
      <c r="L28" s="21"/>
      <c r="M28" s="19">
        <f t="shared" si="2"/>
        <v>0</v>
      </c>
      <c r="N28" s="20">
        <f t="shared" si="3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31">
        <f>SUM(C30:C34)</f>
        <v>93</v>
      </c>
      <c r="D29" s="32"/>
      <c r="E29" s="32">
        <v>0</v>
      </c>
      <c r="F29" s="21">
        <v>0</v>
      </c>
      <c r="G29" s="32">
        <f aca="true" t="shared" si="10" ref="G29:H29">SUM(G30:G34)</f>
        <v>0</v>
      </c>
      <c r="H29" s="32">
        <f t="shared" si="10"/>
        <v>0</v>
      </c>
      <c r="I29" s="31">
        <f>SUM(I30:I34)</f>
        <v>174</v>
      </c>
      <c r="J29" s="32">
        <f>SUM(J30:J32)</f>
        <v>0</v>
      </c>
      <c r="K29" s="35">
        <v>0</v>
      </c>
      <c r="L29" s="21"/>
      <c r="M29" s="19">
        <f t="shared" si="2"/>
        <v>267</v>
      </c>
      <c r="N29" s="20">
        <f t="shared" si="3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39"/>
      <c r="D30" s="39"/>
      <c r="E30" s="12">
        <v>0</v>
      </c>
      <c r="F30" s="21">
        <v>0</v>
      </c>
      <c r="G30" s="33"/>
      <c r="H30" s="12"/>
      <c r="I30" s="12"/>
      <c r="J30" s="12">
        <f>0</f>
        <v>0</v>
      </c>
      <c r="K30" s="36">
        <v>0</v>
      </c>
      <c r="L30" s="21"/>
      <c r="M30" s="19">
        <f t="shared" si="2"/>
        <v>0</v>
      </c>
      <c r="N30" s="20">
        <f t="shared" si="3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39">
        <v>91</v>
      </c>
      <c r="D31" s="39"/>
      <c r="E31" s="12">
        <v>0</v>
      </c>
      <c r="F31" s="21">
        <v>0</v>
      </c>
      <c r="G31" s="33"/>
      <c r="H31" s="12"/>
      <c r="I31" s="12">
        <f>108+5+40</f>
        <v>153</v>
      </c>
      <c r="J31" s="12">
        <f>0</f>
        <v>0</v>
      </c>
      <c r="K31" s="36">
        <v>0</v>
      </c>
      <c r="L31" s="21"/>
      <c r="M31" s="19">
        <f t="shared" si="2"/>
        <v>244</v>
      </c>
      <c r="N31" s="20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39"/>
      <c r="D32" s="39"/>
      <c r="E32" s="12">
        <v>0</v>
      </c>
      <c r="F32" s="21">
        <v>0</v>
      </c>
      <c r="G32" s="33"/>
      <c r="H32" s="12"/>
      <c r="I32" s="12">
        <v>0</v>
      </c>
      <c r="J32" s="12">
        <f>0</f>
        <v>0</v>
      </c>
      <c r="K32" s="36"/>
      <c r="L32" s="21"/>
      <c r="M32" s="19">
        <f t="shared" si="2"/>
        <v>0</v>
      </c>
      <c r="N32" s="20">
        <f t="shared" si="3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39"/>
      <c r="D33" s="39"/>
      <c r="E33" s="12">
        <v>0</v>
      </c>
      <c r="F33" s="21">
        <v>0</v>
      </c>
      <c r="G33" s="33"/>
      <c r="H33" s="12"/>
      <c r="I33" s="12">
        <v>21</v>
      </c>
      <c r="J33" s="12">
        <f>0</f>
        <v>0</v>
      </c>
      <c r="K33" s="36"/>
      <c r="L33" s="21"/>
      <c r="M33" s="19">
        <f t="shared" si="2"/>
        <v>21</v>
      </c>
      <c r="N33" s="20">
        <f t="shared" si="3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39">
        <v>2</v>
      </c>
      <c r="D34" s="39"/>
      <c r="E34" s="12">
        <v>0</v>
      </c>
      <c r="F34" s="21">
        <v>0</v>
      </c>
      <c r="G34" s="33"/>
      <c r="H34" s="12"/>
      <c r="I34" s="12">
        <v>0</v>
      </c>
      <c r="J34" s="12">
        <f>0</f>
        <v>0</v>
      </c>
      <c r="K34" s="36">
        <v>0</v>
      </c>
      <c r="L34" s="21"/>
      <c r="M34" s="19">
        <f t="shared" si="2"/>
        <v>2</v>
      </c>
      <c r="N34" s="20">
        <f t="shared" si="3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31"/>
      <c r="D35" s="32"/>
      <c r="E35" s="32">
        <v>0</v>
      </c>
      <c r="F35" s="21">
        <v>0</v>
      </c>
      <c r="G35" s="32">
        <f aca="true" t="shared" si="11" ref="G35:H35">SUM(G36:G38)</f>
        <v>0</v>
      </c>
      <c r="H35" s="32">
        <f t="shared" si="11"/>
        <v>3</v>
      </c>
      <c r="I35" s="32">
        <v>0</v>
      </c>
      <c r="J35" s="32">
        <f>SUM(J36:J38)</f>
        <v>0</v>
      </c>
      <c r="K35" s="35"/>
      <c r="L35" s="21"/>
      <c r="M35" s="19">
        <f t="shared" si="2"/>
        <v>0</v>
      </c>
      <c r="N35" s="20">
        <f t="shared" si="3"/>
        <v>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12">
        <v>0</v>
      </c>
      <c r="F36" s="21">
        <v>0</v>
      </c>
      <c r="G36" s="33"/>
      <c r="H36" s="12">
        <v>3</v>
      </c>
      <c r="I36" s="12">
        <v>0</v>
      </c>
      <c r="J36" s="12">
        <f>0</f>
        <v>0</v>
      </c>
      <c r="K36" s="36"/>
      <c r="L36" s="21"/>
      <c r="M36" s="19">
        <f t="shared" si="2"/>
        <v>0</v>
      </c>
      <c r="N36" s="20">
        <f t="shared" si="3"/>
        <v>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/>
      <c r="E37" s="12">
        <v>0</v>
      </c>
      <c r="F37" s="21">
        <v>0</v>
      </c>
      <c r="G37" s="33"/>
      <c r="H37" s="12"/>
      <c r="I37" s="12">
        <v>0</v>
      </c>
      <c r="J37" s="12">
        <f>0</f>
        <v>0</v>
      </c>
      <c r="K37" s="36"/>
      <c r="L37" s="21"/>
      <c r="M37" s="19">
        <f t="shared" si="2"/>
        <v>0</v>
      </c>
      <c r="N37" s="20">
        <f t="shared" si="3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12">
        <v>0</v>
      </c>
      <c r="F38" s="21">
        <v>0</v>
      </c>
      <c r="G38" s="33"/>
      <c r="H38" s="12"/>
      <c r="I38" s="12">
        <v>0</v>
      </c>
      <c r="J38" s="12">
        <f>0</f>
        <v>0</v>
      </c>
      <c r="K38" s="36"/>
      <c r="L38" s="21"/>
      <c r="M38" s="19">
        <f t="shared" si="2"/>
        <v>0</v>
      </c>
      <c r="N38" s="20">
        <f t="shared" si="3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2"/>
      <c r="D39" s="12"/>
      <c r="E39" s="12">
        <v>0</v>
      </c>
      <c r="F39" s="19">
        <v>0</v>
      </c>
      <c r="G39" s="33"/>
      <c r="H39" s="12"/>
      <c r="I39" s="12">
        <v>0</v>
      </c>
      <c r="J39" s="12">
        <f>0</f>
        <v>0</v>
      </c>
      <c r="K39" s="36"/>
      <c r="L39" s="19"/>
      <c r="M39" s="19">
        <f t="shared" si="2"/>
        <v>0</v>
      </c>
      <c r="N39" s="20">
        <f t="shared" si="3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39">
        <v>1122</v>
      </c>
      <c r="D40" s="39"/>
      <c r="E40" s="32">
        <v>73</v>
      </c>
      <c r="F40" s="19">
        <v>0</v>
      </c>
      <c r="G40" s="12">
        <v>3604</v>
      </c>
      <c r="H40" s="12"/>
      <c r="I40" s="12">
        <v>452</v>
      </c>
      <c r="J40" s="12">
        <f>0</f>
        <v>0</v>
      </c>
      <c r="K40" s="36">
        <v>307.48</v>
      </c>
      <c r="L40" s="19"/>
      <c r="M40" s="19">
        <f t="shared" si="2"/>
        <v>5558.48</v>
      </c>
      <c r="N40" s="20">
        <f t="shared" si="3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2"/>
      <c r="D41" s="12"/>
      <c r="E41" s="12">
        <v>0</v>
      </c>
      <c r="F41" s="19">
        <v>0</v>
      </c>
      <c r="G41" s="33"/>
      <c r="H41" s="12"/>
      <c r="I41" s="12">
        <v>0</v>
      </c>
      <c r="J41" s="12">
        <f>0</f>
        <v>0</v>
      </c>
      <c r="K41" s="36"/>
      <c r="L41" s="19"/>
      <c r="M41" s="19">
        <f t="shared" si="2"/>
        <v>0</v>
      </c>
      <c r="N41" s="20">
        <f t="shared" si="3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2"/>
      <c r="D42" s="12"/>
      <c r="E42" s="12">
        <v>0</v>
      </c>
      <c r="F42" s="19">
        <v>0</v>
      </c>
      <c r="G42" s="33"/>
      <c r="H42" s="12"/>
      <c r="I42" s="12">
        <v>0</v>
      </c>
      <c r="J42" s="12">
        <f>0</f>
        <v>0</v>
      </c>
      <c r="K42" s="36"/>
      <c r="L42" s="19"/>
      <c r="M42" s="19">
        <f t="shared" si="2"/>
        <v>0</v>
      </c>
      <c r="N42" s="20">
        <f t="shared" si="3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9">
        <v>0</v>
      </c>
      <c r="G43" s="33"/>
      <c r="H43" s="12"/>
      <c r="I43" s="12">
        <v>0</v>
      </c>
      <c r="J43" s="12">
        <f>0</f>
        <v>0</v>
      </c>
      <c r="K43" s="36"/>
      <c r="L43" s="19"/>
      <c r="M43" s="19">
        <f t="shared" si="2"/>
        <v>0</v>
      </c>
      <c r="N43" s="20">
        <f t="shared" si="3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9">
        <v>0</v>
      </c>
      <c r="G44" s="33"/>
      <c r="H44" s="12"/>
      <c r="I44" s="12">
        <v>0</v>
      </c>
      <c r="J44" s="12">
        <f>0</f>
        <v>0</v>
      </c>
      <c r="K44" s="36"/>
      <c r="L44" s="19"/>
      <c r="M44" s="19">
        <f t="shared" si="2"/>
        <v>0</v>
      </c>
      <c r="N44" s="20">
        <f t="shared" si="3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56">
        <f>C6+C12+C23+C29+C35+C40</f>
        <v>26455</v>
      </c>
      <c r="D45" s="56">
        <f>D20</f>
        <v>27</v>
      </c>
      <c r="E45" s="32">
        <v>16477</v>
      </c>
      <c r="F45" s="23">
        <v>0</v>
      </c>
      <c r="G45" s="32">
        <f aca="true" t="shared" si="12" ref="G45:H45">SUM(G4,G39:G44)</f>
        <v>11822</v>
      </c>
      <c r="H45" s="32">
        <f t="shared" si="12"/>
        <v>3</v>
      </c>
      <c r="I45" s="32">
        <f>SUM(I4,I40)</f>
        <v>5094</v>
      </c>
      <c r="J45" s="32">
        <f aca="true" t="shared" si="13" ref="J45">J4+SUM(J39:J44)</f>
        <v>0</v>
      </c>
      <c r="K45" s="37">
        <v>2574.2999999999997</v>
      </c>
      <c r="L45" s="23"/>
      <c r="M45" s="23">
        <f t="shared" si="2"/>
        <v>62422.3</v>
      </c>
      <c r="N45" s="24">
        <f t="shared" si="3"/>
        <v>30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7855-642A-4D87-BD82-E84E8FE38F80}">
  <dimension ref="A1:AW127"/>
  <sheetViews>
    <sheetView zoomScale="90" zoomScaleNormal="90" workbookViewId="0" topLeftCell="A1">
      <selection activeCell="D4" sqref="D4:D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18" t="s">
        <v>94</v>
      </c>
    </row>
    <row r="2" spans="1:14" s="7" customFormat="1" ht="15" customHeight="1">
      <c r="A2" s="8"/>
      <c r="B2" s="9"/>
      <c r="C2" s="48" t="s">
        <v>69</v>
      </c>
      <c r="D2" s="48"/>
      <c r="E2" s="48" t="s">
        <v>70</v>
      </c>
      <c r="F2" s="48"/>
      <c r="G2" s="48" t="s">
        <v>71</v>
      </c>
      <c r="H2" s="48"/>
      <c r="I2" s="48" t="s">
        <v>72</v>
      </c>
      <c r="J2" s="48"/>
      <c r="K2" s="48" t="s">
        <v>73</v>
      </c>
      <c r="L2" s="48"/>
      <c r="M2" s="48" t="s">
        <v>85</v>
      </c>
      <c r="N2" s="49"/>
    </row>
    <row r="3" spans="1:14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7" t="s">
        <v>87</v>
      </c>
    </row>
    <row r="4" spans="1:44" s="1" customFormat="1" ht="15">
      <c r="A4" s="10" t="s">
        <v>1</v>
      </c>
      <c r="B4" s="11" t="s">
        <v>2</v>
      </c>
      <c r="C4" s="32">
        <f>C5+C22</f>
        <v>22195</v>
      </c>
      <c r="D4" s="32">
        <f aca="true" t="shared" si="0" ref="D4">D5+D22</f>
        <v>0</v>
      </c>
      <c r="E4" s="32">
        <v>9761</v>
      </c>
      <c r="F4" s="19">
        <v>0</v>
      </c>
      <c r="G4" s="32">
        <f aca="true" t="shared" si="1" ref="G4:H4">G5+G22</f>
        <v>9902</v>
      </c>
      <c r="H4" s="32">
        <f t="shared" si="1"/>
        <v>3</v>
      </c>
      <c r="I4" s="28">
        <f>SUM(I5,I22,I29)</f>
        <v>4434</v>
      </c>
      <c r="J4" s="42">
        <v>0</v>
      </c>
      <c r="K4" s="35">
        <v>3051.4</v>
      </c>
      <c r="L4" s="42">
        <v>0</v>
      </c>
      <c r="M4" s="19">
        <f>C4+E4+G4+I4+K4</f>
        <v>49343.4</v>
      </c>
      <c r="N4" s="20">
        <f>D4+F4+H4+J4+L4</f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32">
        <f>C6+C12</f>
        <v>20204</v>
      </c>
      <c r="D5" s="32">
        <f>D6+D12</f>
        <v>0</v>
      </c>
      <c r="E5" s="32">
        <v>9146</v>
      </c>
      <c r="F5" s="19">
        <v>0</v>
      </c>
      <c r="G5" s="32">
        <f aca="true" t="shared" si="2" ref="G5:H5">SUM(G6,G18,G12)</f>
        <v>6268</v>
      </c>
      <c r="H5" s="32">
        <f t="shared" si="2"/>
        <v>0</v>
      </c>
      <c r="I5" s="28">
        <f>SUM(I12,I6)</f>
        <v>2908</v>
      </c>
      <c r="J5" s="42">
        <v>0</v>
      </c>
      <c r="K5" s="35">
        <v>1373.74</v>
      </c>
      <c r="L5" s="42">
        <v>0</v>
      </c>
      <c r="M5" s="19">
        <f aca="true" t="shared" si="3" ref="M5:N45">C5+E5+G5+I5+K5</f>
        <v>39899.74</v>
      </c>
      <c r="N5" s="20">
        <f t="shared" si="3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32">
        <f>SUM(C7:C11)</f>
        <v>19727</v>
      </c>
      <c r="D6" s="32"/>
      <c r="E6" s="32">
        <v>8216</v>
      </c>
      <c r="F6" s="21">
        <v>0</v>
      </c>
      <c r="G6" s="32">
        <f aca="true" t="shared" si="4" ref="G6:H6">SUM(G7:G11)</f>
        <v>6268</v>
      </c>
      <c r="H6" s="32">
        <f t="shared" si="4"/>
        <v>0</v>
      </c>
      <c r="I6" s="28">
        <f>SUM(I7:I11)</f>
        <v>2801</v>
      </c>
      <c r="J6" s="42">
        <v>0</v>
      </c>
      <c r="K6" s="35">
        <v>1306.79</v>
      </c>
      <c r="L6" s="42">
        <v>0</v>
      </c>
      <c r="M6" s="19">
        <f t="shared" si="3"/>
        <v>38318.79</v>
      </c>
      <c r="N6" s="20">
        <f t="shared" si="3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f>17732</f>
        <v>17732</v>
      </c>
      <c r="D7" s="12"/>
      <c r="E7" s="12">
        <v>6749</v>
      </c>
      <c r="F7" s="21">
        <v>0</v>
      </c>
      <c r="G7" s="12">
        <v>6268</v>
      </c>
      <c r="H7" s="12"/>
      <c r="I7" s="12">
        <v>2801</v>
      </c>
      <c r="J7" s="43">
        <v>0</v>
      </c>
      <c r="K7" s="36">
        <v>1306.79</v>
      </c>
      <c r="L7" s="43">
        <v>0</v>
      </c>
      <c r="M7" s="19">
        <f t="shared" si="3"/>
        <v>34856.79</v>
      </c>
      <c r="N7" s="20">
        <f t="shared" si="3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39"/>
      <c r="D8" s="12"/>
      <c r="E8" s="12">
        <v>0</v>
      </c>
      <c r="F8" s="21">
        <v>0</v>
      </c>
      <c r="G8" s="33"/>
      <c r="H8" s="12"/>
      <c r="I8" s="12">
        <v>0</v>
      </c>
      <c r="J8" s="43">
        <f>0</f>
        <v>0</v>
      </c>
      <c r="K8" s="36"/>
      <c r="L8" s="43">
        <f>0</f>
        <v>0</v>
      </c>
      <c r="M8" s="19">
        <f t="shared" si="3"/>
        <v>0</v>
      </c>
      <c r="N8" s="20">
        <f t="shared" si="3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v>1995</v>
      </c>
      <c r="D9" s="12"/>
      <c r="E9" s="12">
        <v>117</v>
      </c>
      <c r="F9" s="21">
        <v>0</v>
      </c>
      <c r="G9" s="12"/>
      <c r="H9" s="12"/>
      <c r="I9" s="12">
        <v>0</v>
      </c>
      <c r="J9" s="43">
        <v>0</v>
      </c>
      <c r="K9" s="36"/>
      <c r="L9" s="43">
        <v>0</v>
      </c>
      <c r="M9" s="19">
        <f t="shared" si="3"/>
        <v>2112</v>
      </c>
      <c r="N9" s="20">
        <f t="shared" si="3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39"/>
      <c r="D10" s="12"/>
      <c r="E10" s="12">
        <v>1350</v>
      </c>
      <c r="F10" s="21">
        <v>0</v>
      </c>
      <c r="G10" s="33"/>
      <c r="H10" s="12"/>
      <c r="I10" s="12">
        <v>0</v>
      </c>
      <c r="J10" s="43">
        <f>0</f>
        <v>0</v>
      </c>
      <c r="K10" s="36"/>
      <c r="L10" s="43">
        <f>0</f>
        <v>0</v>
      </c>
      <c r="M10" s="19">
        <f t="shared" si="3"/>
        <v>1350</v>
      </c>
      <c r="N10" s="20">
        <f t="shared" si="3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39"/>
      <c r="D11" s="12"/>
      <c r="E11" s="12">
        <v>0</v>
      </c>
      <c r="F11" s="21">
        <v>0</v>
      </c>
      <c r="G11" s="33"/>
      <c r="H11" s="12"/>
      <c r="I11" s="12">
        <v>0</v>
      </c>
      <c r="J11" s="43">
        <f>0</f>
        <v>0</v>
      </c>
      <c r="K11" s="36"/>
      <c r="L11" s="43">
        <f>0</f>
        <v>0</v>
      </c>
      <c r="M11" s="19">
        <f t="shared" si="3"/>
        <v>0</v>
      </c>
      <c r="N11" s="20">
        <f t="shared" si="3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31">
        <f>SUM(C13:C17)</f>
        <v>477</v>
      </c>
      <c r="D12" s="32"/>
      <c r="E12" s="32">
        <v>930</v>
      </c>
      <c r="F12" s="21">
        <v>0</v>
      </c>
      <c r="G12" s="34">
        <f aca="true" t="shared" si="5" ref="G12:H12">SUM(G13:G17)</f>
        <v>0</v>
      </c>
      <c r="H12" s="34">
        <f t="shared" si="5"/>
        <v>0</v>
      </c>
      <c r="I12" s="30">
        <f>SUM(I17,I14)</f>
        <v>107</v>
      </c>
      <c r="J12" s="42">
        <f>SUM(J13:J15)</f>
        <v>0</v>
      </c>
      <c r="K12" s="35">
        <v>66.95</v>
      </c>
      <c r="L12" s="42">
        <f>SUM(L13:L15)</f>
        <v>0</v>
      </c>
      <c r="M12" s="19">
        <f t="shared" si="3"/>
        <v>1580.95</v>
      </c>
      <c r="N12" s="20">
        <f t="shared" si="3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39"/>
      <c r="D13" s="12"/>
      <c r="E13" s="12">
        <v>0</v>
      </c>
      <c r="F13" s="21">
        <v>0</v>
      </c>
      <c r="G13" s="33"/>
      <c r="H13" s="12"/>
      <c r="I13" s="12">
        <v>0</v>
      </c>
      <c r="J13" s="43">
        <f>0</f>
        <v>0</v>
      </c>
      <c r="K13" s="36"/>
      <c r="L13" s="43">
        <f>0</f>
        <v>0</v>
      </c>
      <c r="M13" s="19">
        <f t="shared" si="3"/>
        <v>0</v>
      </c>
      <c r="N13" s="20">
        <f t="shared" si="3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v>206</v>
      </c>
      <c r="D14" s="12"/>
      <c r="E14" s="12">
        <v>930</v>
      </c>
      <c r="F14" s="21">
        <v>0</v>
      </c>
      <c r="G14" s="12">
        <v>0</v>
      </c>
      <c r="H14" s="12"/>
      <c r="I14" s="12">
        <v>78</v>
      </c>
      <c r="J14" s="43">
        <f>0</f>
        <v>0</v>
      </c>
      <c r="K14" s="36">
        <v>66.95</v>
      </c>
      <c r="L14" s="43">
        <f>0</f>
        <v>0</v>
      </c>
      <c r="M14" s="19">
        <f t="shared" si="3"/>
        <v>1280.95</v>
      </c>
      <c r="N14" s="20">
        <f t="shared" si="3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39"/>
      <c r="D15" s="12"/>
      <c r="E15" s="12">
        <v>0</v>
      </c>
      <c r="F15" s="21">
        <v>0</v>
      </c>
      <c r="G15" s="33"/>
      <c r="H15" s="12"/>
      <c r="I15" s="12">
        <v>0</v>
      </c>
      <c r="J15" s="43">
        <f>0</f>
        <v>0</v>
      </c>
      <c r="K15" s="36"/>
      <c r="L15" s="43">
        <f>0</f>
        <v>0</v>
      </c>
      <c r="M15" s="19">
        <f t="shared" si="3"/>
        <v>0</v>
      </c>
      <c r="N15" s="20">
        <f t="shared" si="3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39"/>
      <c r="D16" s="12"/>
      <c r="E16" s="12">
        <v>0</v>
      </c>
      <c r="F16" s="21">
        <v>0</v>
      </c>
      <c r="G16" s="33"/>
      <c r="H16" s="12"/>
      <c r="I16" s="12">
        <v>0</v>
      </c>
      <c r="J16" s="43">
        <f>0</f>
        <v>0</v>
      </c>
      <c r="K16" s="36"/>
      <c r="L16" s="43">
        <f>0</f>
        <v>0</v>
      </c>
      <c r="M16" s="19">
        <f t="shared" si="3"/>
        <v>0</v>
      </c>
      <c r="N16" s="20">
        <f t="shared" si="3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>
        <v>271</v>
      </c>
      <c r="D17" s="12"/>
      <c r="E17" s="12">
        <v>0</v>
      </c>
      <c r="F17" s="21">
        <v>0</v>
      </c>
      <c r="G17" s="12">
        <v>0</v>
      </c>
      <c r="H17" s="12"/>
      <c r="I17" s="12">
        <v>29</v>
      </c>
      <c r="J17" s="43">
        <f>0</f>
        <v>0</v>
      </c>
      <c r="K17" s="36">
        <v>0</v>
      </c>
      <c r="L17" s="43">
        <f>0</f>
        <v>0</v>
      </c>
      <c r="M17" s="19">
        <f t="shared" si="3"/>
        <v>300</v>
      </c>
      <c r="N17" s="20">
        <f t="shared" si="3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31"/>
      <c r="D18" s="32">
        <f>D20</f>
        <v>22</v>
      </c>
      <c r="E18" s="32">
        <v>0</v>
      </c>
      <c r="F18" s="21">
        <v>0</v>
      </c>
      <c r="G18" s="32">
        <f aca="true" t="shared" si="6" ref="G18:H18">SUM(G19:G21)</f>
        <v>0</v>
      </c>
      <c r="H18" s="32">
        <f t="shared" si="6"/>
        <v>0</v>
      </c>
      <c r="I18" s="32">
        <v>0</v>
      </c>
      <c r="J18" s="42">
        <f>SUM(J19:J21)</f>
        <v>0</v>
      </c>
      <c r="K18" s="35"/>
      <c r="L18" s="42">
        <f>SUM(L19:L21)</f>
        <v>0</v>
      </c>
      <c r="M18" s="19">
        <f t="shared" si="3"/>
        <v>0</v>
      </c>
      <c r="N18" s="20">
        <f t="shared" si="3"/>
        <v>22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39"/>
      <c r="D19" s="12"/>
      <c r="E19" s="12">
        <v>0</v>
      </c>
      <c r="F19" s="21">
        <v>0</v>
      </c>
      <c r="G19" s="33"/>
      <c r="H19" s="12"/>
      <c r="I19" s="12">
        <v>0</v>
      </c>
      <c r="J19" s="43">
        <f>0</f>
        <v>0</v>
      </c>
      <c r="K19" s="36"/>
      <c r="L19" s="43">
        <f>0</f>
        <v>0</v>
      </c>
      <c r="M19" s="19">
        <f t="shared" si="3"/>
        <v>0</v>
      </c>
      <c r="N19" s="20">
        <f t="shared" si="3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39"/>
      <c r="D20" s="12">
        <v>22</v>
      </c>
      <c r="E20" s="12">
        <v>0</v>
      </c>
      <c r="F20" s="21">
        <v>0</v>
      </c>
      <c r="G20" s="33"/>
      <c r="H20" s="12"/>
      <c r="I20" s="12">
        <v>0</v>
      </c>
      <c r="J20" s="43">
        <f>0</f>
        <v>0</v>
      </c>
      <c r="K20" s="36"/>
      <c r="L20" s="43">
        <f>0</f>
        <v>0</v>
      </c>
      <c r="M20" s="19">
        <f t="shared" si="3"/>
        <v>0</v>
      </c>
      <c r="N20" s="20">
        <f t="shared" si="3"/>
        <v>22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39"/>
      <c r="D21" s="12"/>
      <c r="E21" s="12">
        <v>0</v>
      </c>
      <c r="F21" s="21">
        <v>0</v>
      </c>
      <c r="G21" s="33"/>
      <c r="H21" s="12"/>
      <c r="I21" s="12">
        <v>0</v>
      </c>
      <c r="J21" s="43">
        <f>0</f>
        <v>0</v>
      </c>
      <c r="K21" s="36"/>
      <c r="L21" s="43">
        <f>0</f>
        <v>0</v>
      </c>
      <c r="M21" s="19">
        <f t="shared" si="3"/>
        <v>0</v>
      </c>
      <c r="N21" s="20">
        <f t="shared" si="3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31">
        <f>C23</f>
        <v>1991</v>
      </c>
      <c r="D22" s="31"/>
      <c r="E22" s="32">
        <v>615</v>
      </c>
      <c r="F22" s="19">
        <v>0</v>
      </c>
      <c r="G22" s="32">
        <f aca="true" t="shared" si="7" ref="G22:H22">SUM(G23,G29,G35)</f>
        <v>3634</v>
      </c>
      <c r="H22" s="32">
        <f t="shared" si="7"/>
        <v>3</v>
      </c>
      <c r="I22" s="31">
        <f>SUM(I23,I35)</f>
        <v>1247</v>
      </c>
      <c r="J22" s="44">
        <f aca="true" t="shared" si="8" ref="J22">J23+J35</f>
        <v>0</v>
      </c>
      <c r="K22" s="35">
        <v>1677.66</v>
      </c>
      <c r="L22" s="44">
        <f aca="true" t="shared" si="9" ref="L22">L23+L35</f>
        <v>0</v>
      </c>
      <c r="M22" s="19">
        <f t="shared" si="3"/>
        <v>9164.66</v>
      </c>
      <c r="N22" s="20">
        <f t="shared" si="3"/>
        <v>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31">
        <f>SUM(C24:C28)</f>
        <v>1991</v>
      </c>
      <c r="D23" s="32"/>
      <c r="E23" s="32">
        <v>615</v>
      </c>
      <c r="F23" s="21">
        <v>0</v>
      </c>
      <c r="G23" s="32">
        <f aca="true" t="shared" si="10" ref="G23:J23">SUM(G24:G28)</f>
        <v>3634</v>
      </c>
      <c r="H23" s="32">
        <f t="shared" si="10"/>
        <v>0</v>
      </c>
      <c r="I23" s="31">
        <f t="shared" si="10"/>
        <v>1247</v>
      </c>
      <c r="J23" s="42">
        <f t="shared" si="10"/>
        <v>0</v>
      </c>
      <c r="K23" s="35">
        <v>1677.66</v>
      </c>
      <c r="L23" s="42">
        <f aca="true" t="shared" si="11" ref="L23">SUM(L24:L28)</f>
        <v>0</v>
      </c>
      <c r="M23" s="19">
        <f t="shared" si="3"/>
        <v>9164.66</v>
      </c>
      <c r="N23" s="20">
        <f t="shared" si="3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39"/>
      <c r="D24" s="12"/>
      <c r="E24" s="12">
        <v>0</v>
      </c>
      <c r="F24" s="21">
        <v>0</v>
      </c>
      <c r="G24" s="33"/>
      <c r="H24" s="12"/>
      <c r="I24" s="12">
        <v>0</v>
      </c>
      <c r="J24" s="43">
        <f>0</f>
        <v>0</v>
      </c>
      <c r="K24" s="36"/>
      <c r="L24" s="43">
        <f>0</f>
        <v>0</v>
      </c>
      <c r="M24" s="19">
        <f t="shared" si="3"/>
        <v>0</v>
      </c>
      <c r="N24" s="20">
        <f t="shared" si="3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1991</v>
      </c>
      <c r="D25" s="12"/>
      <c r="E25" s="12">
        <v>615</v>
      </c>
      <c r="F25" s="21">
        <v>0</v>
      </c>
      <c r="G25" s="12">
        <v>3634</v>
      </c>
      <c r="H25" s="12"/>
      <c r="I25" s="12">
        <v>1247</v>
      </c>
      <c r="J25" s="43">
        <f>0</f>
        <v>0</v>
      </c>
      <c r="K25" s="36">
        <v>1677.66</v>
      </c>
      <c r="L25" s="43">
        <f>0</f>
        <v>0</v>
      </c>
      <c r="M25" s="19">
        <f t="shared" si="3"/>
        <v>9164.66</v>
      </c>
      <c r="N25" s="20">
        <f t="shared" si="3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39"/>
      <c r="D26" s="12"/>
      <c r="E26" s="12">
        <v>0</v>
      </c>
      <c r="F26" s="21">
        <v>0</v>
      </c>
      <c r="G26" s="33"/>
      <c r="H26" s="12"/>
      <c r="I26" s="12">
        <v>0</v>
      </c>
      <c r="J26" s="43">
        <f>0</f>
        <v>0</v>
      </c>
      <c r="K26" s="36"/>
      <c r="L26" s="43">
        <f>0</f>
        <v>0</v>
      </c>
      <c r="M26" s="19">
        <f t="shared" si="3"/>
        <v>0</v>
      </c>
      <c r="N26" s="20">
        <f t="shared" si="3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39"/>
      <c r="D27" s="12"/>
      <c r="E27" s="12">
        <v>0</v>
      </c>
      <c r="F27" s="21">
        <v>0</v>
      </c>
      <c r="G27" s="33"/>
      <c r="H27" s="12"/>
      <c r="I27" s="12">
        <v>0</v>
      </c>
      <c r="J27" s="43">
        <f>0</f>
        <v>0</v>
      </c>
      <c r="K27" s="36"/>
      <c r="L27" s="43">
        <f>0</f>
        <v>0</v>
      </c>
      <c r="M27" s="19">
        <f t="shared" si="3"/>
        <v>0</v>
      </c>
      <c r="N27" s="20">
        <f t="shared" si="3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39"/>
      <c r="D28" s="12"/>
      <c r="E28" s="12">
        <v>0</v>
      </c>
      <c r="F28" s="21">
        <v>0</v>
      </c>
      <c r="G28" s="33"/>
      <c r="H28" s="12"/>
      <c r="I28" s="12">
        <v>0</v>
      </c>
      <c r="J28" s="43">
        <f>0</f>
        <v>0</v>
      </c>
      <c r="K28" s="36"/>
      <c r="L28" s="43">
        <f>0</f>
        <v>0</v>
      </c>
      <c r="M28" s="19">
        <f t="shared" si="3"/>
        <v>0</v>
      </c>
      <c r="N28" s="20">
        <f t="shared" si="3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31">
        <f>SUM(C30:C34)</f>
        <v>0</v>
      </c>
      <c r="D29" s="32"/>
      <c r="E29" s="32">
        <v>0</v>
      </c>
      <c r="F29" s="21">
        <v>0</v>
      </c>
      <c r="G29" s="32">
        <f aca="true" t="shared" si="12" ref="G29:H29">SUM(G30:G34)</f>
        <v>0</v>
      </c>
      <c r="H29" s="32">
        <f t="shared" si="12"/>
        <v>0</v>
      </c>
      <c r="I29" s="31">
        <f>SUM(I30:I34)</f>
        <v>279</v>
      </c>
      <c r="J29" s="42">
        <f>SUM(J30:J32)</f>
        <v>0</v>
      </c>
      <c r="K29" s="35">
        <v>0</v>
      </c>
      <c r="L29" s="42">
        <f>SUM(L30:L32)</f>
        <v>0</v>
      </c>
      <c r="M29" s="19">
        <f t="shared" si="3"/>
        <v>279</v>
      </c>
      <c r="N29" s="20">
        <f t="shared" si="3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39"/>
      <c r="D30" s="12"/>
      <c r="E30" s="12">
        <v>0</v>
      </c>
      <c r="F30" s="21">
        <v>0</v>
      </c>
      <c r="G30" s="33"/>
      <c r="H30" s="12"/>
      <c r="I30" s="12">
        <v>0</v>
      </c>
      <c r="J30" s="43">
        <f>0</f>
        <v>0</v>
      </c>
      <c r="K30" s="36">
        <v>0</v>
      </c>
      <c r="L30" s="43">
        <f>0</f>
        <v>0</v>
      </c>
      <c r="M30" s="19">
        <f t="shared" si="3"/>
        <v>0</v>
      </c>
      <c r="N30" s="20">
        <f t="shared" si="3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39"/>
      <c r="D31" s="12"/>
      <c r="E31" s="12">
        <v>0</v>
      </c>
      <c r="F31" s="21">
        <v>0</v>
      </c>
      <c r="G31" s="33"/>
      <c r="H31" s="12"/>
      <c r="I31" s="12">
        <v>279</v>
      </c>
      <c r="J31" s="43">
        <f>0</f>
        <v>0</v>
      </c>
      <c r="K31" s="36">
        <v>0</v>
      </c>
      <c r="L31" s="43">
        <f>0</f>
        <v>0</v>
      </c>
      <c r="M31" s="19">
        <f t="shared" si="3"/>
        <v>279</v>
      </c>
      <c r="N31" s="20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39"/>
      <c r="D32" s="12"/>
      <c r="E32" s="12">
        <v>0</v>
      </c>
      <c r="F32" s="21">
        <v>0</v>
      </c>
      <c r="G32" s="33"/>
      <c r="H32" s="12"/>
      <c r="I32" s="12">
        <v>0</v>
      </c>
      <c r="J32" s="43">
        <f>0</f>
        <v>0</v>
      </c>
      <c r="K32" s="36"/>
      <c r="L32" s="43">
        <f>0</f>
        <v>0</v>
      </c>
      <c r="M32" s="19">
        <f t="shared" si="3"/>
        <v>0</v>
      </c>
      <c r="N32" s="20">
        <f t="shared" si="3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39"/>
      <c r="D33" s="12"/>
      <c r="E33" s="12">
        <v>0</v>
      </c>
      <c r="F33" s="21">
        <v>0</v>
      </c>
      <c r="G33" s="33"/>
      <c r="H33" s="12"/>
      <c r="I33" s="12">
        <v>0</v>
      </c>
      <c r="J33" s="43">
        <f>0</f>
        <v>0</v>
      </c>
      <c r="K33" s="36"/>
      <c r="L33" s="43">
        <f>0</f>
        <v>0</v>
      </c>
      <c r="M33" s="19">
        <f t="shared" si="3"/>
        <v>0</v>
      </c>
      <c r="N33" s="20">
        <f t="shared" si="3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39"/>
      <c r="D34" s="12"/>
      <c r="E34" s="12">
        <v>0</v>
      </c>
      <c r="F34" s="21">
        <v>0</v>
      </c>
      <c r="G34" s="33"/>
      <c r="H34" s="12"/>
      <c r="I34" s="12">
        <v>0</v>
      </c>
      <c r="J34" s="43">
        <f>0</f>
        <v>0</v>
      </c>
      <c r="K34" s="36"/>
      <c r="L34" s="43">
        <f>0</f>
        <v>0</v>
      </c>
      <c r="M34" s="19">
        <f t="shared" si="3"/>
        <v>0</v>
      </c>
      <c r="N34" s="20">
        <f t="shared" si="3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31"/>
      <c r="D35" s="32"/>
      <c r="E35" s="32">
        <v>0</v>
      </c>
      <c r="F35" s="21">
        <v>0</v>
      </c>
      <c r="G35" s="32">
        <f aca="true" t="shared" si="13" ref="G35:H35">SUM(G36:G38)</f>
        <v>0</v>
      </c>
      <c r="H35" s="32">
        <f t="shared" si="13"/>
        <v>3</v>
      </c>
      <c r="I35" s="32">
        <v>0</v>
      </c>
      <c r="J35" s="42">
        <f>SUM(J36:J38)</f>
        <v>0</v>
      </c>
      <c r="K35" s="35"/>
      <c r="L35" s="42">
        <f>SUM(L36:L38)</f>
        <v>0</v>
      </c>
      <c r="M35" s="19">
        <f t="shared" si="3"/>
        <v>0</v>
      </c>
      <c r="N35" s="20">
        <f t="shared" si="3"/>
        <v>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39"/>
      <c r="D36" s="12"/>
      <c r="E36" s="12">
        <v>0</v>
      </c>
      <c r="F36" s="21">
        <v>0</v>
      </c>
      <c r="G36" s="33"/>
      <c r="H36" s="12">
        <v>3</v>
      </c>
      <c r="I36" s="12">
        <v>0</v>
      </c>
      <c r="J36" s="43">
        <f>0</f>
        <v>0</v>
      </c>
      <c r="K36" s="36"/>
      <c r="L36" s="43">
        <f>0</f>
        <v>0</v>
      </c>
      <c r="M36" s="19">
        <f t="shared" si="3"/>
        <v>0</v>
      </c>
      <c r="N36" s="20">
        <f t="shared" si="3"/>
        <v>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39"/>
      <c r="E37" s="12">
        <v>0</v>
      </c>
      <c r="F37" s="21">
        <v>0</v>
      </c>
      <c r="G37" s="33"/>
      <c r="H37" s="12"/>
      <c r="I37" s="12">
        <v>0</v>
      </c>
      <c r="J37" s="43">
        <f>0</f>
        <v>0</v>
      </c>
      <c r="K37" s="36"/>
      <c r="L37" s="43">
        <f>0</f>
        <v>0</v>
      </c>
      <c r="M37" s="19">
        <f t="shared" si="3"/>
        <v>0</v>
      </c>
      <c r="N37" s="20">
        <f t="shared" si="3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39"/>
      <c r="D38" s="12"/>
      <c r="E38" s="12">
        <v>0</v>
      </c>
      <c r="F38" s="21">
        <v>0</v>
      </c>
      <c r="G38" s="33"/>
      <c r="H38" s="12"/>
      <c r="I38" s="12">
        <v>0</v>
      </c>
      <c r="J38" s="43">
        <f>0</f>
        <v>0</v>
      </c>
      <c r="K38" s="36"/>
      <c r="L38" s="43">
        <f>0</f>
        <v>0</v>
      </c>
      <c r="M38" s="19">
        <f t="shared" si="3"/>
        <v>0</v>
      </c>
      <c r="N38" s="20">
        <f t="shared" si="3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39"/>
      <c r="D39" s="12"/>
      <c r="E39" s="12">
        <v>0</v>
      </c>
      <c r="F39" s="19">
        <v>0</v>
      </c>
      <c r="G39" s="33"/>
      <c r="H39" s="12"/>
      <c r="I39" s="12">
        <v>0</v>
      </c>
      <c r="J39" s="43">
        <f>0</f>
        <v>0</v>
      </c>
      <c r="K39" s="36"/>
      <c r="L39" s="43">
        <f>0</f>
        <v>0</v>
      </c>
      <c r="M39" s="19">
        <f t="shared" si="3"/>
        <v>0</v>
      </c>
      <c r="N39" s="20">
        <f t="shared" si="3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2">
        <v>745</v>
      </c>
      <c r="D40" s="12"/>
      <c r="E40" s="32">
        <v>0</v>
      </c>
      <c r="F40" s="19">
        <v>0</v>
      </c>
      <c r="G40" s="12">
        <v>1465</v>
      </c>
      <c r="H40" s="12"/>
      <c r="I40" s="12">
        <v>1009</v>
      </c>
      <c r="J40" s="43">
        <f>0</f>
        <v>0</v>
      </c>
      <c r="K40" s="36">
        <v>0</v>
      </c>
      <c r="L40" s="43">
        <f>0</f>
        <v>0</v>
      </c>
      <c r="M40" s="19">
        <f t="shared" si="3"/>
        <v>3219</v>
      </c>
      <c r="N40" s="20">
        <f t="shared" si="3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39"/>
      <c r="D41" s="12"/>
      <c r="E41" s="12">
        <v>0</v>
      </c>
      <c r="F41" s="19">
        <v>0</v>
      </c>
      <c r="G41" s="33"/>
      <c r="H41" s="12"/>
      <c r="I41" s="12">
        <v>0</v>
      </c>
      <c r="J41" s="43">
        <f>0</f>
        <v>0</v>
      </c>
      <c r="K41" s="36"/>
      <c r="L41" s="43">
        <f>0</f>
        <v>0</v>
      </c>
      <c r="M41" s="19">
        <f t="shared" si="3"/>
        <v>0</v>
      </c>
      <c r="N41" s="20">
        <f t="shared" si="3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39"/>
      <c r="D42" s="12"/>
      <c r="E42" s="12">
        <v>0</v>
      </c>
      <c r="F42" s="19">
        <v>0</v>
      </c>
      <c r="G42" s="33"/>
      <c r="H42" s="12"/>
      <c r="I42" s="12">
        <v>0</v>
      </c>
      <c r="J42" s="43">
        <f>0</f>
        <v>0</v>
      </c>
      <c r="K42" s="36"/>
      <c r="L42" s="43">
        <f>0</f>
        <v>0</v>
      </c>
      <c r="M42" s="19">
        <f t="shared" si="3"/>
        <v>0</v>
      </c>
      <c r="N42" s="20">
        <f t="shared" si="3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9">
        <v>0</v>
      </c>
      <c r="G43" s="33"/>
      <c r="H43" s="12"/>
      <c r="I43" s="12">
        <v>0</v>
      </c>
      <c r="J43" s="43">
        <f>0</f>
        <v>0</v>
      </c>
      <c r="K43" s="36"/>
      <c r="L43" s="43">
        <f>0</f>
        <v>0</v>
      </c>
      <c r="M43" s="19">
        <f t="shared" si="3"/>
        <v>0</v>
      </c>
      <c r="N43" s="20">
        <f t="shared" si="3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9">
        <v>0</v>
      </c>
      <c r="G44" s="33"/>
      <c r="H44" s="12"/>
      <c r="I44" s="12">
        <v>0</v>
      </c>
      <c r="J44" s="43">
        <f>0</f>
        <v>0</v>
      </c>
      <c r="K44" s="36"/>
      <c r="L44" s="43">
        <f>0</f>
        <v>0</v>
      </c>
      <c r="M44" s="19">
        <f t="shared" si="3"/>
        <v>0</v>
      </c>
      <c r="N44" s="20">
        <f t="shared" si="3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3.5" thickBot="1">
      <c r="A45" s="13" t="s">
        <v>67</v>
      </c>
      <c r="B45" s="14" t="s">
        <v>68</v>
      </c>
      <c r="C45" s="32">
        <f>C4+C40</f>
        <v>22940</v>
      </c>
      <c r="D45" s="32">
        <f>D20</f>
        <v>22</v>
      </c>
      <c r="E45" s="32">
        <v>9761</v>
      </c>
      <c r="F45" s="23">
        <v>0</v>
      </c>
      <c r="G45" s="32">
        <f aca="true" t="shared" si="14" ref="G45:H45">SUM(G4,G39:G44)</f>
        <v>11367</v>
      </c>
      <c r="H45" s="32">
        <f t="shared" si="14"/>
        <v>3</v>
      </c>
      <c r="I45" s="41">
        <f>SUM(I4,I40)</f>
        <v>5443</v>
      </c>
      <c r="J45" s="45">
        <f aca="true" t="shared" si="15" ref="J45">J4+SUM(J39:J44)</f>
        <v>0</v>
      </c>
      <c r="K45" s="37">
        <v>3051.4</v>
      </c>
      <c r="L45" s="45">
        <f aca="true" t="shared" si="16" ref="L45">L4+SUM(L39:L44)</f>
        <v>0</v>
      </c>
      <c r="M45" s="23">
        <f t="shared" si="3"/>
        <v>52562.4</v>
      </c>
      <c r="N45" s="24">
        <f t="shared" si="3"/>
        <v>25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ED84-A07E-4234-B245-6F073E9EF9AB}">
  <dimension ref="A1:AW127"/>
  <sheetViews>
    <sheetView zoomScale="90" zoomScaleNormal="90" workbookViewId="0" topLeftCell="A1">
      <selection activeCell="D4" sqref="D4:D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18" t="s">
        <v>95</v>
      </c>
    </row>
    <row r="2" spans="1:14" s="7" customFormat="1" ht="15" customHeight="1">
      <c r="A2" s="8"/>
      <c r="B2" s="9"/>
      <c r="C2" s="48" t="s">
        <v>69</v>
      </c>
      <c r="D2" s="48"/>
      <c r="E2" s="48" t="s">
        <v>70</v>
      </c>
      <c r="F2" s="48"/>
      <c r="G2" s="48" t="s">
        <v>71</v>
      </c>
      <c r="H2" s="48"/>
      <c r="I2" s="48" t="s">
        <v>72</v>
      </c>
      <c r="J2" s="48"/>
      <c r="K2" s="48" t="s">
        <v>73</v>
      </c>
      <c r="L2" s="48"/>
      <c r="M2" s="48" t="s">
        <v>85</v>
      </c>
      <c r="N2" s="49"/>
    </row>
    <row r="3" spans="1:14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7" t="s">
        <v>87</v>
      </c>
    </row>
    <row r="4" spans="1:44" s="1" customFormat="1" ht="15">
      <c r="A4" s="10" t="s">
        <v>1</v>
      </c>
      <c r="B4" s="11" t="s">
        <v>2</v>
      </c>
      <c r="C4" s="32">
        <v>152</v>
      </c>
      <c r="D4" s="32">
        <v>0</v>
      </c>
      <c r="E4" s="32">
        <v>82</v>
      </c>
      <c r="F4" s="19">
        <v>0</v>
      </c>
      <c r="G4" s="32">
        <f aca="true" t="shared" si="0" ref="G4:H4">G5+G22</f>
        <v>58</v>
      </c>
      <c r="H4" s="32">
        <f t="shared" si="0"/>
        <v>16</v>
      </c>
      <c r="I4" s="28">
        <f>I5+I22+I29</f>
        <v>23</v>
      </c>
      <c r="J4" s="32">
        <v>0</v>
      </c>
      <c r="K4" s="32">
        <v>19</v>
      </c>
      <c r="L4" s="19"/>
      <c r="M4" s="19">
        <f>C4+E4+G4+I4+K4</f>
        <v>334</v>
      </c>
      <c r="N4" s="20">
        <f>D4+F4+H4+J4+L4</f>
        <v>16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32">
        <v>152</v>
      </c>
      <c r="D5" s="32">
        <v>0</v>
      </c>
      <c r="E5" s="32">
        <v>82</v>
      </c>
      <c r="F5" s="19">
        <v>0</v>
      </c>
      <c r="G5" s="32">
        <f aca="true" t="shared" si="1" ref="G5:H5">SUM(G6,G18,G12)</f>
        <v>54</v>
      </c>
      <c r="H5" s="32">
        <f t="shared" si="1"/>
        <v>0</v>
      </c>
      <c r="I5" s="28">
        <f>SUM(I12,I6)</f>
        <v>12</v>
      </c>
      <c r="J5" s="32">
        <v>0</v>
      </c>
      <c r="K5" s="32">
        <v>10</v>
      </c>
      <c r="L5" s="19"/>
      <c r="M5" s="19">
        <f aca="true" t="shared" si="2" ref="M5:N45">C5+E5+G5+I5+K5</f>
        <v>310</v>
      </c>
      <c r="N5" s="20">
        <f t="shared" si="2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32">
        <v>152</v>
      </c>
      <c r="D6" s="32">
        <v>0</v>
      </c>
      <c r="E6" s="32">
        <v>66</v>
      </c>
      <c r="F6" s="21">
        <v>0</v>
      </c>
      <c r="G6" s="32">
        <f aca="true" t="shared" si="3" ref="G6:H6">SUM(G7:G11)</f>
        <v>53</v>
      </c>
      <c r="H6" s="32">
        <f t="shared" si="3"/>
        <v>0</v>
      </c>
      <c r="I6" s="28">
        <f>SUM(I7:I11)</f>
        <v>11</v>
      </c>
      <c r="J6" s="32">
        <v>0</v>
      </c>
      <c r="K6" s="32">
        <v>6</v>
      </c>
      <c r="L6" s="21"/>
      <c r="M6" s="19">
        <f t="shared" si="2"/>
        <v>288</v>
      </c>
      <c r="N6" s="20">
        <f t="shared" si="2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39">
        <f>2+79+2+1+36</f>
        <v>120</v>
      </c>
      <c r="D7" s="39"/>
      <c r="E7" s="12">
        <v>46</v>
      </c>
      <c r="F7" s="21">
        <v>0</v>
      </c>
      <c r="G7" s="12">
        <v>53</v>
      </c>
      <c r="H7" s="12"/>
      <c r="I7" s="12">
        <f>7</f>
        <v>7</v>
      </c>
      <c r="J7" s="12">
        <v>0</v>
      </c>
      <c r="K7" s="12">
        <v>6</v>
      </c>
      <c r="L7" s="21"/>
      <c r="M7" s="19">
        <f t="shared" si="2"/>
        <v>232</v>
      </c>
      <c r="N7" s="20">
        <f t="shared" si="2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39"/>
      <c r="D8" s="39"/>
      <c r="E8" s="12">
        <v>0</v>
      </c>
      <c r="F8" s="21">
        <v>0</v>
      </c>
      <c r="G8" s="33"/>
      <c r="H8" s="12"/>
      <c r="I8" s="12">
        <v>0</v>
      </c>
      <c r="J8" s="12">
        <f>0</f>
        <v>0</v>
      </c>
      <c r="K8" s="12"/>
      <c r="L8" s="21"/>
      <c r="M8" s="19">
        <f t="shared" si="2"/>
        <v>0</v>
      </c>
      <c r="N8" s="20">
        <f t="shared" si="2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39">
        <f>9+21</f>
        <v>30</v>
      </c>
      <c r="D9" s="39"/>
      <c r="E9" s="12">
        <v>4</v>
      </c>
      <c r="F9" s="21">
        <v>0</v>
      </c>
      <c r="G9" s="12"/>
      <c r="H9" s="12"/>
      <c r="I9" s="12">
        <f>2</f>
        <v>2</v>
      </c>
      <c r="J9" s="12">
        <v>0</v>
      </c>
      <c r="K9" s="12">
        <v>0</v>
      </c>
      <c r="L9" s="21"/>
      <c r="M9" s="19">
        <f t="shared" si="2"/>
        <v>36</v>
      </c>
      <c r="N9" s="20">
        <f t="shared" si="2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39"/>
      <c r="D10" s="39"/>
      <c r="E10" s="12">
        <v>16</v>
      </c>
      <c r="F10" s="21">
        <v>0</v>
      </c>
      <c r="G10" s="33"/>
      <c r="H10" s="12"/>
      <c r="I10" s="12">
        <f>2</f>
        <v>2</v>
      </c>
      <c r="J10" s="12">
        <f>0</f>
        <v>0</v>
      </c>
      <c r="K10" s="12"/>
      <c r="L10" s="21"/>
      <c r="M10" s="19">
        <f t="shared" si="2"/>
        <v>18</v>
      </c>
      <c r="N10" s="20">
        <f t="shared" si="2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39">
        <v>2</v>
      </c>
      <c r="D11" s="39"/>
      <c r="E11" s="12">
        <v>0</v>
      </c>
      <c r="F11" s="21">
        <v>0</v>
      </c>
      <c r="G11" s="33"/>
      <c r="H11" s="12"/>
      <c r="I11" s="12">
        <v>0</v>
      </c>
      <c r="J11" s="12">
        <f>0</f>
        <v>0</v>
      </c>
      <c r="K11" s="12"/>
      <c r="L11" s="21"/>
      <c r="M11" s="19">
        <f t="shared" si="2"/>
        <v>2</v>
      </c>
      <c r="N11" s="20">
        <f t="shared" si="2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31">
        <f>SUM(C13:C17)</f>
        <v>20</v>
      </c>
      <c r="D12" s="31"/>
      <c r="E12" s="32">
        <v>16</v>
      </c>
      <c r="F12" s="21">
        <v>0</v>
      </c>
      <c r="G12" s="34">
        <f aca="true" t="shared" si="4" ref="G12:H12">SUM(G13:G17)</f>
        <v>1</v>
      </c>
      <c r="H12" s="34">
        <f t="shared" si="4"/>
        <v>0</v>
      </c>
      <c r="I12" s="30">
        <f>SUM(I17,I14)</f>
        <v>1</v>
      </c>
      <c r="J12" s="32">
        <f>SUM(J13:J17)</f>
        <v>0</v>
      </c>
      <c r="K12" s="32">
        <v>4</v>
      </c>
      <c r="L12" s="21"/>
      <c r="M12" s="19">
        <f t="shared" si="2"/>
        <v>42</v>
      </c>
      <c r="N12" s="20">
        <f t="shared" si="2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39"/>
      <c r="D13" s="39"/>
      <c r="E13" s="12">
        <v>0</v>
      </c>
      <c r="F13" s="21">
        <v>0</v>
      </c>
      <c r="G13" s="33"/>
      <c r="H13" s="12"/>
      <c r="I13" s="12">
        <v>0</v>
      </c>
      <c r="J13" s="12">
        <f>0</f>
        <v>0</v>
      </c>
      <c r="K13" s="12">
        <v>0</v>
      </c>
      <c r="L13" s="21"/>
      <c r="M13" s="19">
        <f t="shared" si="2"/>
        <v>0</v>
      </c>
      <c r="N13" s="20">
        <f t="shared" si="2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39">
        <f>17</f>
        <v>17</v>
      </c>
      <c r="D14" s="39"/>
      <c r="E14" s="12">
        <v>16</v>
      </c>
      <c r="F14" s="21">
        <v>0</v>
      </c>
      <c r="G14" s="12">
        <v>0</v>
      </c>
      <c r="H14" s="12"/>
      <c r="I14" s="12">
        <f>1</f>
        <v>1</v>
      </c>
      <c r="J14" s="12">
        <f>0</f>
        <v>0</v>
      </c>
      <c r="K14" s="12">
        <v>4</v>
      </c>
      <c r="L14" s="21"/>
      <c r="M14" s="19">
        <f t="shared" si="2"/>
        <v>38</v>
      </c>
      <c r="N14" s="20">
        <f t="shared" si="2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39"/>
      <c r="D15" s="39"/>
      <c r="E15" s="12">
        <v>0</v>
      </c>
      <c r="F15" s="21">
        <v>0</v>
      </c>
      <c r="G15" s="33"/>
      <c r="H15" s="12"/>
      <c r="I15" s="12">
        <v>0</v>
      </c>
      <c r="J15" s="12">
        <f>0</f>
        <v>0</v>
      </c>
      <c r="K15" s="12"/>
      <c r="L15" s="21"/>
      <c r="M15" s="19">
        <f t="shared" si="2"/>
        <v>0</v>
      </c>
      <c r="N15" s="20">
        <f t="shared" si="2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39"/>
      <c r="D16" s="39"/>
      <c r="E16" s="12">
        <v>0</v>
      </c>
      <c r="F16" s="21">
        <v>0</v>
      </c>
      <c r="G16" s="33"/>
      <c r="H16" s="12"/>
      <c r="I16" s="12">
        <v>0</v>
      </c>
      <c r="J16" s="12">
        <f>0</f>
        <v>0</v>
      </c>
      <c r="K16" s="12"/>
      <c r="L16" s="21"/>
      <c r="M16" s="19">
        <f t="shared" si="2"/>
        <v>0</v>
      </c>
      <c r="N16" s="20">
        <f t="shared" si="2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39">
        <f>2+1</f>
        <v>3</v>
      </c>
      <c r="D17" s="39"/>
      <c r="E17" s="12">
        <v>0</v>
      </c>
      <c r="F17" s="21">
        <v>0</v>
      </c>
      <c r="G17" s="12">
        <v>1</v>
      </c>
      <c r="H17" s="12"/>
      <c r="I17" s="12"/>
      <c r="J17" s="12">
        <f>0</f>
        <v>0</v>
      </c>
      <c r="K17" s="12">
        <v>0</v>
      </c>
      <c r="L17" s="21"/>
      <c r="M17" s="19">
        <f t="shared" si="2"/>
        <v>4</v>
      </c>
      <c r="N17" s="20">
        <f t="shared" si="2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31"/>
      <c r="D18" s="31"/>
      <c r="E18" s="32">
        <v>0</v>
      </c>
      <c r="F18" s="21">
        <v>0</v>
      </c>
      <c r="G18" s="32">
        <f aca="true" t="shared" si="5" ref="G18:H18">SUM(G19:G21)</f>
        <v>0</v>
      </c>
      <c r="H18" s="32">
        <f t="shared" si="5"/>
        <v>0</v>
      </c>
      <c r="I18" s="31">
        <v>0</v>
      </c>
      <c r="J18" s="32">
        <f>SUM(J19:J21)</f>
        <v>0</v>
      </c>
      <c r="K18" s="32"/>
      <c r="L18" s="21"/>
      <c r="M18" s="19">
        <f t="shared" si="2"/>
        <v>0</v>
      </c>
      <c r="N18" s="20">
        <f t="shared" si="2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39"/>
      <c r="D19" s="39"/>
      <c r="E19" s="12">
        <v>0</v>
      </c>
      <c r="F19" s="21">
        <v>0</v>
      </c>
      <c r="G19" s="33"/>
      <c r="H19" s="12"/>
      <c r="I19" s="12">
        <v>0</v>
      </c>
      <c r="J19" s="12">
        <f>0</f>
        <v>0</v>
      </c>
      <c r="K19" s="12"/>
      <c r="L19" s="21"/>
      <c r="M19" s="19">
        <f t="shared" si="2"/>
        <v>0</v>
      </c>
      <c r="N19" s="20">
        <f t="shared" si="2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39"/>
      <c r="D20" s="39">
        <v>4</v>
      </c>
      <c r="E20" s="12">
        <v>0</v>
      </c>
      <c r="F20" s="21">
        <v>0</v>
      </c>
      <c r="G20" s="33"/>
      <c r="H20" s="12"/>
      <c r="I20" s="12">
        <v>0</v>
      </c>
      <c r="J20" s="12">
        <f>0</f>
        <v>0</v>
      </c>
      <c r="K20" s="12"/>
      <c r="L20" s="21"/>
      <c r="M20" s="19">
        <f t="shared" si="2"/>
        <v>0</v>
      </c>
      <c r="N20" s="20">
        <f t="shared" si="2"/>
        <v>4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39"/>
      <c r="D21" s="39"/>
      <c r="E21" s="12">
        <v>0</v>
      </c>
      <c r="F21" s="21">
        <v>0</v>
      </c>
      <c r="G21" s="33"/>
      <c r="H21" s="12"/>
      <c r="I21" s="12">
        <v>0</v>
      </c>
      <c r="J21" s="12">
        <f>0</f>
        <v>0</v>
      </c>
      <c r="K21" s="12"/>
      <c r="L21" s="21"/>
      <c r="M21" s="19">
        <f t="shared" si="2"/>
        <v>0</v>
      </c>
      <c r="N21" s="20">
        <f t="shared" si="2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31"/>
      <c r="D22" s="32"/>
      <c r="E22" s="32">
        <v>0</v>
      </c>
      <c r="F22" s="19">
        <v>0</v>
      </c>
      <c r="G22" s="32">
        <f aca="true" t="shared" si="6" ref="G22:H22">SUM(G23,G29,G35)</f>
        <v>4</v>
      </c>
      <c r="H22" s="32">
        <f t="shared" si="6"/>
        <v>16</v>
      </c>
      <c r="I22" s="31">
        <f>SUM(I23,I35)</f>
        <v>6</v>
      </c>
      <c r="J22" s="31">
        <f aca="true" t="shared" si="7" ref="J22">J23+J35</f>
        <v>0</v>
      </c>
      <c r="K22" s="32">
        <v>9</v>
      </c>
      <c r="L22" s="19"/>
      <c r="M22" s="19">
        <f t="shared" si="2"/>
        <v>19</v>
      </c>
      <c r="N22" s="20">
        <f t="shared" si="2"/>
        <v>16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31">
        <f>SUM(C24:C28)</f>
        <v>9</v>
      </c>
      <c r="D23" s="32"/>
      <c r="E23" s="32">
        <v>0</v>
      </c>
      <c r="F23" s="21">
        <v>0</v>
      </c>
      <c r="G23" s="32">
        <f aca="true" t="shared" si="8" ref="G23:J23">SUM(G24:G28)</f>
        <v>4</v>
      </c>
      <c r="H23" s="32">
        <f t="shared" si="8"/>
        <v>0</v>
      </c>
      <c r="I23" s="31">
        <f t="shared" si="8"/>
        <v>6</v>
      </c>
      <c r="J23" s="32">
        <f t="shared" si="8"/>
        <v>0</v>
      </c>
      <c r="K23" s="32">
        <v>9</v>
      </c>
      <c r="L23" s="21"/>
      <c r="M23" s="19">
        <f t="shared" si="2"/>
        <v>28</v>
      </c>
      <c r="N23" s="20">
        <f t="shared" si="2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39"/>
      <c r="D24" s="12"/>
      <c r="E24" s="12">
        <v>0</v>
      </c>
      <c r="F24" s="21">
        <v>0</v>
      </c>
      <c r="G24" s="33"/>
      <c r="H24" s="12"/>
      <c r="I24" s="12">
        <v>0</v>
      </c>
      <c r="J24" s="12">
        <f>0</f>
        <v>0</v>
      </c>
      <c r="K24" s="12"/>
      <c r="L24" s="21"/>
      <c r="M24" s="19">
        <f t="shared" si="2"/>
        <v>0</v>
      </c>
      <c r="N24" s="20">
        <f t="shared" si="2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39">
        <v>9</v>
      </c>
      <c r="D25" s="12"/>
      <c r="E25" s="12">
        <v>0</v>
      </c>
      <c r="F25" s="21">
        <v>0</v>
      </c>
      <c r="G25" s="12">
        <v>4</v>
      </c>
      <c r="H25" s="12"/>
      <c r="I25" s="12">
        <v>6</v>
      </c>
      <c r="J25" s="12">
        <f>0</f>
        <v>0</v>
      </c>
      <c r="K25" s="12">
        <v>9</v>
      </c>
      <c r="L25" s="21"/>
      <c r="M25" s="19">
        <f t="shared" si="2"/>
        <v>28</v>
      </c>
      <c r="N25" s="20">
        <f t="shared" si="2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39"/>
      <c r="D26" s="12"/>
      <c r="E26" s="12">
        <v>0</v>
      </c>
      <c r="F26" s="21">
        <v>0</v>
      </c>
      <c r="G26" s="33"/>
      <c r="H26" s="12"/>
      <c r="I26" s="12">
        <v>0</v>
      </c>
      <c r="J26" s="12">
        <f>0</f>
        <v>0</v>
      </c>
      <c r="K26" s="12"/>
      <c r="L26" s="21"/>
      <c r="M26" s="19">
        <f t="shared" si="2"/>
        <v>0</v>
      </c>
      <c r="N26" s="20">
        <f t="shared" si="2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39"/>
      <c r="D27" s="12"/>
      <c r="E27" s="12">
        <v>0</v>
      </c>
      <c r="F27" s="21">
        <v>0</v>
      </c>
      <c r="G27" s="33"/>
      <c r="H27" s="12"/>
      <c r="I27" s="12">
        <v>0</v>
      </c>
      <c r="J27" s="12">
        <f>0</f>
        <v>0</v>
      </c>
      <c r="K27" s="12"/>
      <c r="L27" s="21"/>
      <c r="M27" s="19">
        <f t="shared" si="2"/>
        <v>0</v>
      </c>
      <c r="N27" s="20">
        <f t="shared" si="2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39"/>
      <c r="D28" s="12"/>
      <c r="E28" s="12">
        <v>0</v>
      </c>
      <c r="F28" s="21">
        <v>0</v>
      </c>
      <c r="G28" s="33"/>
      <c r="H28" s="12"/>
      <c r="I28" s="12">
        <v>0</v>
      </c>
      <c r="J28" s="12">
        <f>0</f>
        <v>0</v>
      </c>
      <c r="K28" s="12"/>
      <c r="L28" s="21"/>
      <c r="M28" s="19">
        <f t="shared" si="2"/>
        <v>0</v>
      </c>
      <c r="N28" s="20">
        <f t="shared" si="2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31">
        <f>SUM(C30:C34)</f>
        <v>17</v>
      </c>
      <c r="D29" s="31"/>
      <c r="E29" s="32">
        <v>0</v>
      </c>
      <c r="F29" s="21">
        <v>0</v>
      </c>
      <c r="G29" s="32">
        <f aca="true" t="shared" si="9" ref="G29:H29">SUM(G30:G34)</f>
        <v>0</v>
      </c>
      <c r="H29" s="32">
        <f t="shared" si="9"/>
        <v>0</v>
      </c>
      <c r="I29" s="31">
        <f>SUM(I30:I34)</f>
        <v>5</v>
      </c>
      <c r="J29" s="32">
        <f>SUM(J30:J34)</f>
        <v>0</v>
      </c>
      <c r="K29" s="32">
        <v>0</v>
      </c>
      <c r="L29" s="21"/>
      <c r="M29" s="19">
        <f t="shared" si="2"/>
        <v>22</v>
      </c>
      <c r="N29" s="20">
        <f t="shared" si="2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39"/>
      <c r="D30" s="39"/>
      <c r="E30" s="12">
        <v>0</v>
      </c>
      <c r="F30" s="21">
        <v>0</v>
      </c>
      <c r="G30" s="33"/>
      <c r="H30" s="12"/>
      <c r="I30" s="12"/>
      <c r="J30" s="12">
        <f>0</f>
        <v>0</v>
      </c>
      <c r="K30" s="12">
        <v>0</v>
      </c>
      <c r="L30" s="21"/>
      <c r="M30" s="19">
        <f t="shared" si="2"/>
        <v>0</v>
      </c>
      <c r="N30" s="20">
        <f t="shared" si="2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39">
        <v>16</v>
      </c>
      <c r="D31" s="39"/>
      <c r="E31" s="12">
        <v>0</v>
      </c>
      <c r="F31" s="21">
        <v>0</v>
      </c>
      <c r="G31" s="33"/>
      <c r="H31" s="12"/>
      <c r="I31" s="12">
        <f>2+1+1</f>
        <v>4</v>
      </c>
      <c r="J31" s="12">
        <f>0</f>
        <v>0</v>
      </c>
      <c r="K31" s="12">
        <v>0</v>
      </c>
      <c r="L31" s="21"/>
      <c r="M31" s="19">
        <f t="shared" si="2"/>
        <v>20</v>
      </c>
      <c r="N31" s="20">
        <f t="shared" si="2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39"/>
      <c r="D32" s="39"/>
      <c r="E32" s="12">
        <v>0</v>
      </c>
      <c r="F32" s="21">
        <v>0</v>
      </c>
      <c r="G32" s="33"/>
      <c r="H32" s="12"/>
      <c r="I32" s="12">
        <v>0</v>
      </c>
      <c r="J32" s="12">
        <f>0</f>
        <v>0</v>
      </c>
      <c r="K32" s="12"/>
      <c r="L32" s="21"/>
      <c r="M32" s="19">
        <f t="shared" si="2"/>
        <v>0</v>
      </c>
      <c r="N32" s="20">
        <f t="shared" si="2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39"/>
      <c r="D33" s="39"/>
      <c r="E33" s="12">
        <v>0</v>
      </c>
      <c r="F33" s="21">
        <v>0</v>
      </c>
      <c r="G33" s="33"/>
      <c r="H33" s="12"/>
      <c r="I33" s="12">
        <f>1</f>
        <v>1</v>
      </c>
      <c r="J33" s="12">
        <f>0</f>
        <v>0</v>
      </c>
      <c r="K33" s="12"/>
      <c r="L33" s="21"/>
      <c r="M33" s="19">
        <f t="shared" si="2"/>
        <v>1</v>
      </c>
      <c r="N33" s="20">
        <f t="shared" si="2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39">
        <f>1</f>
        <v>1</v>
      </c>
      <c r="D34" s="39"/>
      <c r="E34" s="12">
        <v>0</v>
      </c>
      <c r="F34" s="21">
        <v>0</v>
      </c>
      <c r="G34" s="33"/>
      <c r="H34" s="12"/>
      <c r="I34" s="12">
        <v>0</v>
      </c>
      <c r="J34" s="12">
        <f>0</f>
        <v>0</v>
      </c>
      <c r="K34" s="12">
        <v>0</v>
      </c>
      <c r="L34" s="21"/>
      <c r="M34" s="19">
        <f t="shared" si="2"/>
        <v>1</v>
      </c>
      <c r="N34" s="20">
        <f t="shared" si="2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31"/>
      <c r="D35" s="31"/>
      <c r="E35" s="32">
        <v>0</v>
      </c>
      <c r="F35" s="21">
        <v>0</v>
      </c>
      <c r="G35" s="32">
        <f aca="true" t="shared" si="10" ref="G35:H35">SUM(G36:G38)</f>
        <v>0</v>
      </c>
      <c r="H35" s="32">
        <f t="shared" si="10"/>
        <v>16</v>
      </c>
      <c r="I35" s="31">
        <v>0</v>
      </c>
      <c r="J35" s="32">
        <f>SUM(J36:J38)</f>
        <v>0</v>
      </c>
      <c r="K35" s="32"/>
      <c r="L35" s="21"/>
      <c r="M35" s="19">
        <f t="shared" si="2"/>
        <v>0</v>
      </c>
      <c r="N35" s="20">
        <f t="shared" si="2"/>
        <v>16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12">
        <v>0</v>
      </c>
      <c r="F36" s="21">
        <v>0</v>
      </c>
      <c r="G36" s="33"/>
      <c r="H36" s="12">
        <v>16</v>
      </c>
      <c r="I36" s="12">
        <v>0</v>
      </c>
      <c r="J36" s="12">
        <f>0</f>
        <v>0</v>
      </c>
      <c r="K36" s="12"/>
      <c r="L36" s="21"/>
      <c r="M36" s="19">
        <f t="shared" si="2"/>
        <v>0</v>
      </c>
      <c r="N36" s="20">
        <f t="shared" si="2"/>
        <v>16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/>
      <c r="E37" s="12">
        <v>0</v>
      </c>
      <c r="F37" s="21">
        <v>0</v>
      </c>
      <c r="G37" s="33"/>
      <c r="H37" s="12"/>
      <c r="I37" s="12">
        <v>0</v>
      </c>
      <c r="J37" s="12">
        <f>0</f>
        <v>0</v>
      </c>
      <c r="K37" s="12"/>
      <c r="L37" s="21"/>
      <c r="M37" s="19">
        <f t="shared" si="2"/>
        <v>0</v>
      </c>
      <c r="N37" s="20">
        <f t="shared" si="2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12">
        <v>0</v>
      </c>
      <c r="F38" s="21">
        <v>0</v>
      </c>
      <c r="G38" s="33"/>
      <c r="H38" s="12"/>
      <c r="I38" s="12">
        <v>0</v>
      </c>
      <c r="J38" s="12">
        <f>0</f>
        <v>0</v>
      </c>
      <c r="K38" s="12"/>
      <c r="L38" s="21"/>
      <c r="M38" s="19">
        <f t="shared" si="2"/>
        <v>0</v>
      </c>
      <c r="N38" s="20">
        <f t="shared" si="2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2"/>
      <c r="D39" s="12"/>
      <c r="E39" s="12">
        <v>0</v>
      </c>
      <c r="F39" s="19">
        <v>0</v>
      </c>
      <c r="G39" s="33"/>
      <c r="H39" s="12"/>
      <c r="I39" s="12">
        <v>0</v>
      </c>
      <c r="J39" s="12">
        <f>0</f>
        <v>0</v>
      </c>
      <c r="K39" s="12"/>
      <c r="L39" s="19"/>
      <c r="M39" s="19">
        <f t="shared" si="2"/>
        <v>0</v>
      </c>
      <c r="N39" s="20">
        <f t="shared" si="2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39">
        <f>1+1+3</f>
        <v>5</v>
      </c>
      <c r="D40" s="39"/>
      <c r="E40" s="32">
        <v>2</v>
      </c>
      <c r="F40" s="19">
        <v>0</v>
      </c>
      <c r="G40" s="12">
        <v>21</v>
      </c>
      <c r="H40" s="12"/>
      <c r="I40" s="12">
        <v>7</v>
      </c>
      <c r="J40" s="12">
        <f>0</f>
        <v>0</v>
      </c>
      <c r="K40" s="12">
        <v>1</v>
      </c>
      <c r="L40" s="19"/>
      <c r="M40" s="19">
        <f t="shared" si="2"/>
        <v>36</v>
      </c>
      <c r="N40" s="20">
        <f t="shared" si="2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2"/>
      <c r="D41" s="12"/>
      <c r="E41" s="12">
        <v>0</v>
      </c>
      <c r="F41" s="19">
        <v>0</v>
      </c>
      <c r="G41" s="33"/>
      <c r="H41" s="12"/>
      <c r="I41" s="12">
        <v>0</v>
      </c>
      <c r="J41" s="12">
        <f>0</f>
        <v>0</v>
      </c>
      <c r="K41" s="12"/>
      <c r="L41" s="19"/>
      <c r="M41" s="19">
        <f t="shared" si="2"/>
        <v>0</v>
      </c>
      <c r="N41" s="20">
        <f t="shared" si="2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2"/>
      <c r="D42" s="12"/>
      <c r="E42" s="12">
        <v>0</v>
      </c>
      <c r="F42" s="19">
        <v>0</v>
      </c>
      <c r="G42" s="33"/>
      <c r="H42" s="12"/>
      <c r="I42" s="12">
        <v>0</v>
      </c>
      <c r="J42" s="12">
        <f>0</f>
        <v>0</v>
      </c>
      <c r="K42" s="12"/>
      <c r="L42" s="19"/>
      <c r="M42" s="19">
        <f t="shared" si="2"/>
        <v>0</v>
      </c>
      <c r="N42" s="20">
        <f t="shared" si="2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9">
        <v>0</v>
      </c>
      <c r="G43" s="33"/>
      <c r="H43" s="12"/>
      <c r="I43" s="12">
        <v>0</v>
      </c>
      <c r="J43" s="12">
        <f>0</f>
        <v>0</v>
      </c>
      <c r="K43" s="12"/>
      <c r="L43" s="19"/>
      <c r="M43" s="19">
        <f t="shared" si="2"/>
        <v>0</v>
      </c>
      <c r="N43" s="20">
        <f t="shared" si="2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9">
        <v>0</v>
      </c>
      <c r="G44" s="33"/>
      <c r="H44" s="12"/>
      <c r="I44" s="12">
        <v>0</v>
      </c>
      <c r="J44" s="12">
        <f>0</f>
        <v>0</v>
      </c>
      <c r="K44" s="12"/>
      <c r="L44" s="19"/>
      <c r="M44" s="19">
        <f t="shared" si="2"/>
        <v>0</v>
      </c>
      <c r="N44" s="20">
        <f t="shared" si="2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56">
        <f>C6+C12+C23+C29+C35+C40</f>
        <v>203</v>
      </c>
      <c r="D45" s="56">
        <f>D20</f>
        <v>4</v>
      </c>
      <c r="E45" s="32">
        <v>84</v>
      </c>
      <c r="F45" s="23">
        <v>0</v>
      </c>
      <c r="G45" s="32">
        <f aca="true" t="shared" si="11" ref="G45:H45">SUM(G4,G39:G44)</f>
        <v>79</v>
      </c>
      <c r="H45" s="32">
        <f t="shared" si="11"/>
        <v>16</v>
      </c>
      <c r="I45" s="32">
        <f>SUM(I4,I40)</f>
        <v>30</v>
      </c>
      <c r="J45" s="32">
        <f>J4+SUM(J39:J44)</f>
        <v>0</v>
      </c>
      <c r="K45" s="32">
        <v>20</v>
      </c>
      <c r="L45" s="23"/>
      <c r="M45" s="23">
        <f t="shared" si="2"/>
        <v>416</v>
      </c>
      <c r="N45" s="24">
        <f t="shared" si="2"/>
        <v>20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4DD4E-6AC3-4A47-AB23-6083C5EC7942}">
  <dimension ref="A1:AW127"/>
  <sheetViews>
    <sheetView zoomScale="90" zoomScaleNormal="90" workbookViewId="0" topLeftCell="A1">
      <selection activeCell="D4" sqref="D4:D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18" t="s">
        <v>88</v>
      </c>
    </row>
    <row r="2" spans="1:14" s="7" customFormat="1" ht="15" customHeight="1">
      <c r="A2" s="8"/>
      <c r="B2" s="9"/>
      <c r="C2" s="48" t="s">
        <v>69</v>
      </c>
      <c r="D2" s="48"/>
      <c r="E2" s="48" t="s">
        <v>70</v>
      </c>
      <c r="F2" s="48"/>
      <c r="G2" s="48" t="s">
        <v>71</v>
      </c>
      <c r="H2" s="48"/>
      <c r="I2" s="48" t="s">
        <v>72</v>
      </c>
      <c r="J2" s="48"/>
      <c r="K2" s="48" t="s">
        <v>73</v>
      </c>
      <c r="L2" s="48"/>
      <c r="M2" s="48" t="s">
        <v>85</v>
      </c>
      <c r="N2" s="49"/>
    </row>
    <row r="3" spans="1:14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7" t="s">
        <v>87</v>
      </c>
    </row>
    <row r="4" spans="1:44" s="1" customFormat="1" ht="15">
      <c r="A4" s="10" t="s">
        <v>1</v>
      </c>
      <c r="B4" s="11" t="s">
        <v>2</v>
      </c>
      <c r="C4" s="32">
        <f aca="true" t="shared" si="0" ref="C4:D4">C5+C22</f>
        <v>140</v>
      </c>
      <c r="D4" s="32">
        <f t="shared" si="0"/>
        <v>0</v>
      </c>
      <c r="E4" s="32">
        <v>51</v>
      </c>
      <c r="F4" s="19">
        <v>0</v>
      </c>
      <c r="G4" s="32">
        <f aca="true" t="shared" si="1" ref="G4">G5+G22</f>
        <v>37</v>
      </c>
      <c r="H4" s="19">
        <v>3</v>
      </c>
      <c r="I4" s="28">
        <f>SUM(I5,I22,I29)</f>
        <v>27</v>
      </c>
      <c r="J4" s="32">
        <v>0</v>
      </c>
      <c r="K4" s="32">
        <v>26</v>
      </c>
      <c r="L4" s="19"/>
      <c r="M4" s="19">
        <f>C4+E4+G4+I4+K4</f>
        <v>281</v>
      </c>
      <c r="N4" s="20">
        <f>D4+F4+H4+J4+L4</f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32">
        <f>C6</f>
        <v>140</v>
      </c>
      <c r="D5" s="32">
        <f>D6</f>
        <v>0</v>
      </c>
      <c r="E5" s="32">
        <v>47</v>
      </c>
      <c r="F5" s="19">
        <v>0</v>
      </c>
      <c r="G5" s="32">
        <f aca="true" t="shared" si="2" ref="G5">SUM(G6,G18,G12)</f>
        <v>29</v>
      </c>
      <c r="H5" s="19">
        <v>0</v>
      </c>
      <c r="I5" s="28">
        <f>SUM(I12,I6)</f>
        <v>23</v>
      </c>
      <c r="J5" s="32">
        <v>0</v>
      </c>
      <c r="K5" s="32">
        <v>19</v>
      </c>
      <c r="L5" s="19"/>
      <c r="M5" s="19">
        <f aca="true" t="shared" si="3" ref="M5:N45">C5+E5+G5+I5+K5</f>
        <v>258</v>
      </c>
      <c r="N5" s="20">
        <f t="shared" si="3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32">
        <f>SUM(C7:C11)</f>
        <v>140</v>
      </c>
      <c r="D6" s="32"/>
      <c r="E6" s="32">
        <v>36</v>
      </c>
      <c r="F6" s="21">
        <v>0</v>
      </c>
      <c r="G6" s="32">
        <f aca="true" t="shared" si="4" ref="G6">SUM(G7:G11)</f>
        <v>29</v>
      </c>
      <c r="H6" s="21">
        <v>0</v>
      </c>
      <c r="I6" s="28">
        <f>SUM(I7:I11)</f>
        <v>19</v>
      </c>
      <c r="J6" s="32">
        <v>0</v>
      </c>
      <c r="K6" s="32">
        <v>15</v>
      </c>
      <c r="L6" s="21"/>
      <c r="M6" s="19">
        <f t="shared" si="3"/>
        <v>239</v>
      </c>
      <c r="N6" s="20">
        <f t="shared" si="3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f>3+69+2+42</f>
        <v>116</v>
      </c>
      <c r="D7" s="12"/>
      <c r="E7" s="12">
        <v>24</v>
      </c>
      <c r="F7" s="21">
        <v>0</v>
      </c>
      <c r="G7" s="12">
        <v>29</v>
      </c>
      <c r="H7" s="21"/>
      <c r="I7" s="12">
        <v>17</v>
      </c>
      <c r="J7" s="12">
        <f>0</f>
        <v>0</v>
      </c>
      <c r="K7" s="12">
        <v>15</v>
      </c>
      <c r="L7" s="21"/>
      <c r="M7" s="19">
        <f t="shared" si="3"/>
        <v>201</v>
      </c>
      <c r="N7" s="20">
        <f t="shared" si="3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39"/>
      <c r="D8" s="12"/>
      <c r="E8" s="12">
        <v>0</v>
      </c>
      <c r="F8" s="21">
        <v>0</v>
      </c>
      <c r="G8" s="33"/>
      <c r="H8" s="21"/>
      <c r="I8" s="12">
        <v>0</v>
      </c>
      <c r="J8" s="12">
        <f>0</f>
        <v>0</v>
      </c>
      <c r="K8" s="12"/>
      <c r="L8" s="21"/>
      <c r="M8" s="19">
        <f t="shared" si="3"/>
        <v>0</v>
      </c>
      <c r="N8" s="20">
        <f t="shared" si="3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f>4+20</f>
        <v>24</v>
      </c>
      <c r="D9" s="12"/>
      <c r="E9" s="12">
        <v>2</v>
      </c>
      <c r="F9" s="21">
        <v>0</v>
      </c>
      <c r="G9" s="12"/>
      <c r="H9" s="21"/>
      <c r="I9" s="12">
        <v>1</v>
      </c>
      <c r="J9" s="12">
        <v>0</v>
      </c>
      <c r="K9" s="12"/>
      <c r="L9" s="21"/>
      <c r="M9" s="19">
        <f t="shared" si="3"/>
        <v>27</v>
      </c>
      <c r="N9" s="20">
        <f t="shared" si="3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39"/>
      <c r="D10" s="12"/>
      <c r="E10" s="12">
        <v>10</v>
      </c>
      <c r="F10" s="21">
        <v>0</v>
      </c>
      <c r="G10" s="33"/>
      <c r="H10" s="21"/>
      <c r="I10" s="12">
        <v>1</v>
      </c>
      <c r="J10" s="12">
        <f>0</f>
        <v>0</v>
      </c>
      <c r="K10" s="12"/>
      <c r="L10" s="21"/>
      <c r="M10" s="19">
        <f t="shared" si="3"/>
        <v>11</v>
      </c>
      <c r="N10" s="20">
        <f t="shared" si="3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39"/>
      <c r="D11" s="12"/>
      <c r="E11" s="12">
        <v>0</v>
      </c>
      <c r="F11" s="21">
        <v>0</v>
      </c>
      <c r="G11" s="33"/>
      <c r="H11" s="21"/>
      <c r="I11" s="12">
        <v>0</v>
      </c>
      <c r="J11" s="12">
        <f>0</f>
        <v>0</v>
      </c>
      <c r="K11" s="12"/>
      <c r="L11" s="21"/>
      <c r="M11" s="19">
        <f t="shared" si="3"/>
        <v>0</v>
      </c>
      <c r="N11" s="20">
        <f t="shared" si="3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31">
        <f>SUM(C13:C17)</f>
        <v>22</v>
      </c>
      <c r="D12" s="32"/>
      <c r="E12" s="32">
        <v>11</v>
      </c>
      <c r="F12" s="21">
        <v>0</v>
      </c>
      <c r="G12" s="34">
        <f aca="true" t="shared" si="5" ref="G12">SUM(G13:G17)</f>
        <v>0</v>
      </c>
      <c r="H12" s="21">
        <v>0</v>
      </c>
      <c r="I12" s="30">
        <f>SUM(I17,I14)</f>
        <v>4</v>
      </c>
      <c r="J12" s="32">
        <f>SUM(J13:J17)</f>
        <v>0</v>
      </c>
      <c r="K12" s="32">
        <v>4</v>
      </c>
      <c r="L12" s="21"/>
      <c r="M12" s="19">
        <f t="shared" si="3"/>
        <v>41</v>
      </c>
      <c r="N12" s="20">
        <f t="shared" si="3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39"/>
      <c r="D13" s="12"/>
      <c r="E13" s="12">
        <v>0</v>
      </c>
      <c r="F13" s="21">
        <v>0</v>
      </c>
      <c r="G13" s="33"/>
      <c r="H13" s="21"/>
      <c r="I13" s="12">
        <v>0</v>
      </c>
      <c r="J13" s="12">
        <f>0</f>
        <v>0</v>
      </c>
      <c r="K13" s="12"/>
      <c r="L13" s="21"/>
      <c r="M13" s="19">
        <f t="shared" si="3"/>
        <v>0</v>
      </c>
      <c r="N13" s="20">
        <f t="shared" si="3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f>20</f>
        <v>20</v>
      </c>
      <c r="D14" s="12"/>
      <c r="E14" s="12">
        <v>11</v>
      </c>
      <c r="F14" s="21">
        <v>0</v>
      </c>
      <c r="G14" s="12">
        <v>0</v>
      </c>
      <c r="H14" s="21"/>
      <c r="I14" s="12">
        <f>1+1</f>
        <v>2</v>
      </c>
      <c r="J14" s="12">
        <f>0</f>
        <v>0</v>
      </c>
      <c r="K14" s="12">
        <v>4</v>
      </c>
      <c r="L14" s="21"/>
      <c r="M14" s="19">
        <f t="shared" si="3"/>
        <v>37</v>
      </c>
      <c r="N14" s="20">
        <f t="shared" si="3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39"/>
      <c r="D15" s="12"/>
      <c r="E15" s="12">
        <v>0</v>
      </c>
      <c r="F15" s="21">
        <v>0</v>
      </c>
      <c r="G15" s="33"/>
      <c r="H15" s="21"/>
      <c r="I15" s="12">
        <v>0</v>
      </c>
      <c r="J15" s="12">
        <f>0</f>
        <v>0</v>
      </c>
      <c r="K15" s="12"/>
      <c r="L15" s="21"/>
      <c r="M15" s="19">
        <f t="shared" si="3"/>
        <v>0</v>
      </c>
      <c r="N15" s="20">
        <f t="shared" si="3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39"/>
      <c r="D16" s="12"/>
      <c r="E16" s="12">
        <v>0</v>
      </c>
      <c r="F16" s="21">
        <v>0</v>
      </c>
      <c r="G16" s="33"/>
      <c r="H16" s="21"/>
      <c r="I16" s="12">
        <v>0</v>
      </c>
      <c r="J16" s="12">
        <f>0</f>
        <v>0</v>
      </c>
      <c r="K16" s="12"/>
      <c r="L16" s="21"/>
      <c r="M16" s="19">
        <f t="shared" si="3"/>
        <v>0</v>
      </c>
      <c r="N16" s="20">
        <f t="shared" si="3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>
        <f>1+1</f>
        <v>2</v>
      </c>
      <c r="D17" s="12"/>
      <c r="E17" s="12">
        <v>0</v>
      </c>
      <c r="F17" s="21">
        <v>0</v>
      </c>
      <c r="G17" s="12">
        <v>0</v>
      </c>
      <c r="H17" s="21"/>
      <c r="I17" s="12">
        <v>2</v>
      </c>
      <c r="J17" s="12">
        <f>0</f>
        <v>0</v>
      </c>
      <c r="K17" s="12"/>
      <c r="L17" s="21"/>
      <c r="M17" s="19">
        <f t="shared" si="3"/>
        <v>4</v>
      </c>
      <c r="N17" s="20">
        <f t="shared" si="3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31"/>
      <c r="D18" s="32">
        <f>D20</f>
        <v>3</v>
      </c>
      <c r="E18" s="32">
        <v>0</v>
      </c>
      <c r="F18" s="21">
        <v>0</v>
      </c>
      <c r="G18" s="32">
        <f aca="true" t="shared" si="6" ref="G18">SUM(G19:G21)</f>
        <v>0</v>
      </c>
      <c r="H18" s="21">
        <v>0</v>
      </c>
      <c r="I18" s="31">
        <v>0</v>
      </c>
      <c r="J18" s="32">
        <f>SUM(J19:J21)</f>
        <v>0</v>
      </c>
      <c r="K18" s="32"/>
      <c r="L18" s="21"/>
      <c r="M18" s="19">
        <f t="shared" si="3"/>
        <v>0</v>
      </c>
      <c r="N18" s="20">
        <f t="shared" si="3"/>
        <v>3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39"/>
      <c r="D19" s="12"/>
      <c r="E19" s="12">
        <v>0</v>
      </c>
      <c r="F19" s="21">
        <v>0</v>
      </c>
      <c r="G19" s="33"/>
      <c r="H19" s="21"/>
      <c r="I19" s="12">
        <v>0</v>
      </c>
      <c r="J19" s="12">
        <f>0</f>
        <v>0</v>
      </c>
      <c r="K19" s="12"/>
      <c r="L19" s="21"/>
      <c r="M19" s="19">
        <f t="shared" si="3"/>
        <v>0</v>
      </c>
      <c r="N19" s="20">
        <f t="shared" si="3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39"/>
      <c r="D20" s="12">
        <v>3</v>
      </c>
      <c r="E20" s="12">
        <v>0</v>
      </c>
      <c r="F20" s="21">
        <v>0</v>
      </c>
      <c r="G20" s="33"/>
      <c r="H20" s="21"/>
      <c r="I20" s="12">
        <v>0</v>
      </c>
      <c r="J20" s="12">
        <f>0</f>
        <v>0</v>
      </c>
      <c r="K20" s="12"/>
      <c r="L20" s="21"/>
      <c r="M20" s="19">
        <f t="shared" si="3"/>
        <v>0</v>
      </c>
      <c r="N20" s="20">
        <f t="shared" si="3"/>
        <v>3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39"/>
      <c r="D21" s="12"/>
      <c r="E21" s="12">
        <v>0</v>
      </c>
      <c r="F21" s="21">
        <v>0</v>
      </c>
      <c r="G21" s="33"/>
      <c r="H21" s="21"/>
      <c r="I21" s="12">
        <v>0</v>
      </c>
      <c r="J21" s="12">
        <f>0</f>
        <v>0</v>
      </c>
      <c r="K21" s="12"/>
      <c r="L21" s="21"/>
      <c r="M21" s="19">
        <f t="shared" si="3"/>
        <v>0</v>
      </c>
      <c r="N21" s="20">
        <f t="shared" si="3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31"/>
      <c r="D22" s="31"/>
      <c r="E22" s="32">
        <v>4</v>
      </c>
      <c r="F22" s="19">
        <v>0</v>
      </c>
      <c r="G22" s="32">
        <f aca="true" t="shared" si="7" ref="G22">SUM(G23,G29,G35)</f>
        <v>8</v>
      </c>
      <c r="H22" s="19">
        <v>3</v>
      </c>
      <c r="I22" s="31">
        <f>SUM(I23,I35)</f>
        <v>1</v>
      </c>
      <c r="J22" s="31">
        <f aca="true" t="shared" si="8" ref="J22">J23+J35</f>
        <v>0</v>
      </c>
      <c r="K22" s="32">
        <v>7</v>
      </c>
      <c r="L22" s="19"/>
      <c r="M22" s="19">
        <f t="shared" si="3"/>
        <v>20</v>
      </c>
      <c r="N22" s="20">
        <f t="shared" si="3"/>
        <v>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31">
        <f>SUM(C25:C28)</f>
        <v>11</v>
      </c>
      <c r="D23" s="32"/>
      <c r="E23" s="32">
        <v>4</v>
      </c>
      <c r="F23" s="21">
        <v>0</v>
      </c>
      <c r="G23" s="32">
        <f aca="true" t="shared" si="9" ref="G23">SUM(G24:G28)</f>
        <v>8</v>
      </c>
      <c r="H23" s="21">
        <v>0</v>
      </c>
      <c r="I23" s="31">
        <f aca="true" t="shared" si="10" ref="I23:J23">SUM(I24:I28)</f>
        <v>1</v>
      </c>
      <c r="J23" s="32">
        <f t="shared" si="10"/>
        <v>0</v>
      </c>
      <c r="K23" s="32">
        <v>7</v>
      </c>
      <c r="L23" s="21"/>
      <c r="M23" s="19">
        <f t="shared" si="3"/>
        <v>31</v>
      </c>
      <c r="N23" s="20">
        <f t="shared" si="3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39"/>
      <c r="D24" s="12"/>
      <c r="E24" s="12">
        <v>0</v>
      </c>
      <c r="F24" s="21">
        <v>0</v>
      </c>
      <c r="G24" s="12"/>
      <c r="H24" s="21"/>
      <c r="I24" s="12">
        <v>0</v>
      </c>
      <c r="J24" s="12">
        <f>0</f>
        <v>0</v>
      </c>
      <c r="K24" s="12"/>
      <c r="L24" s="21"/>
      <c r="M24" s="19">
        <f t="shared" si="3"/>
        <v>0</v>
      </c>
      <c r="N24" s="20">
        <f t="shared" si="3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11</v>
      </c>
      <c r="D25" s="12"/>
      <c r="E25" s="12">
        <v>4</v>
      </c>
      <c r="F25" s="21">
        <v>0</v>
      </c>
      <c r="G25" s="12">
        <v>8</v>
      </c>
      <c r="H25" s="21"/>
      <c r="I25" s="12">
        <v>1</v>
      </c>
      <c r="J25" s="12">
        <f>0</f>
        <v>0</v>
      </c>
      <c r="K25" s="12">
        <v>7</v>
      </c>
      <c r="L25" s="21"/>
      <c r="M25" s="19">
        <f t="shared" si="3"/>
        <v>31</v>
      </c>
      <c r="N25" s="20">
        <f t="shared" si="3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39"/>
      <c r="D26" s="12"/>
      <c r="E26" s="12">
        <v>0</v>
      </c>
      <c r="F26" s="21">
        <v>0</v>
      </c>
      <c r="G26" s="33"/>
      <c r="H26" s="21"/>
      <c r="I26" s="12">
        <v>0</v>
      </c>
      <c r="J26" s="12">
        <f>0</f>
        <v>0</v>
      </c>
      <c r="K26" s="12"/>
      <c r="L26" s="21"/>
      <c r="M26" s="19">
        <f t="shared" si="3"/>
        <v>0</v>
      </c>
      <c r="N26" s="20">
        <f t="shared" si="3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39"/>
      <c r="D27" s="12"/>
      <c r="E27" s="12">
        <v>0</v>
      </c>
      <c r="F27" s="21">
        <v>0</v>
      </c>
      <c r="G27" s="33"/>
      <c r="H27" s="21"/>
      <c r="I27" s="12">
        <v>0</v>
      </c>
      <c r="J27" s="12">
        <f>0</f>
        <v>0</v>
      </c>
      <c r="K27" s="12"/>
      <c r="L27" s="21"/>
      <c r="M27" s="19">
        <f t="shared" si="3"/>
        <v>0</v>
      </c>
      <c r="N27" s="20">
        <f t="shared" si="3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39"/>
      <c r="D28" s="12"/>
      <c r="E28" s="12">
        <v>0</v>
      </c>
      <c r="F28" s="21">
        <v>0</v>
      </c>
      <c r="G28" s="33"/>
      <c r="H28" s="21"/>
      <c r="I28" s="12">
        <v>0</v>
      </c>
      <c r="J28" s="12">
        <f>0</f>
        <v>0</v>
      </c>
      <c r="K28" s="12"/>
      <c r="L28" s="21"/>
      <c r="M28" s="19">
        <f t="shared" si="3"/>
        <v>0</v>
      </c>
      <c r="N28" s="20">
        <f t="shared" si="3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31">
        <f>SUM(C30:C34)</f>
        <v>0</v>
      </c>
      <c r="D29" s="32"/>
      <c r="E29" s="32">
        <v>0</v>
      </c>
      <c r="F29" s="21">
        <v>0</v>
      </c>
      <c r="G29" s="32">
        <f aca="true" t="shared" si="11" ref="G29">SUM(G30:G34)</f>
        <v>0</v>
      </c>
      <c r="H29" s="21">
        <v>0</v>
      </c>
      <c r="I29" s="31">
        <f>SUM(I30:I34)</f>
        <v>3</v>
      </c>
      <c r="J29" s="32">
        <f>SUM(J30:J34)</f>
        <v>0</v>
      </c>
      <c r="K29" s="32">
        <v>0</v>
      </c>
      <c r="L29" s="21"/>
      <c r="M29" s="19">
        <f t="shared" si="3"/>
        <v>3</v>
      </c>
      <c r="N29" s="20">
        <f t="shared" si="3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39"/>
      <c r="D30" s="12"/>
      <c r="E30" s="12">
        <v>0</v>
      </c>
      <c r="F30" s="21">
        <v>0</v>
      </c>
      <c r="G30" s="33"/>
      <c r="H30" s="21"/>
      <c r="I30" s="12">
        <v>0</v>
      </c>
      <c r="J30" s="12">
        <f>0</f>
        <v>0</v>
      </c>
      <c r="K30" s="12">
        <v>0</v>
      </c>
      <c r="L30" s="21"/>
      <c r="M30" s="19">
        <f t="shared" si="3"/>
        <v>0</v>
      </c>
      <c r="N30" s="20">
        <f t="shared" si="3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39"/>
      <c r="D31" s="12"/>
      <c r="E31" s="12">
        <v>0</v>
      </c>
      <c r="F31" s="21">
        <v>0</v>
      </c>
      <c r="G31" s="33"/>
      <c r="H31" s="21"/>
      <c r="I31" s="12">
        <v>3</v>
      </c>
      <c r="J31" s="12">
        <f>0</f>
        <v>0</v>
      </c>
      <c r="K31" s="12">
        <v>0</v>
      </c>
      <c r="L31" s="21"/>
      <c r="M31" s="19">
        <f t="shared" si="3"/>
        <v>3</v>
      </c>
      <c r="N31" s="20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39"/>
      <c r="D32" s="12"/>
      <c r="E32" s="12">
        <v>0</v>
      </c>
      <c r="F32" s="21">
        <v>0</v>
      </c>
      <c r="G32" s="33"/>
      <c r="H32" s="21"/>
      <c r="I32" s="12">
        <v>0</v>
      </c>
      <c r="J32" s="12">
        <f>0</f>
        <v>0</v>
      </c>
      <c r="K32" s="12"/>
      <c r="L32" s="21"/>
      <c r="M32" s="19">
        <f t="shared" si="3"/>
        <v>0</v>
      </c>
      <c r="N32" s="20">
        <f t="shared" si="3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39"/>
      <c r="D33" s="12"/>
      <c r="E33" s="12">
        <v>0</v>
      </c>
      <c r="F33" s="21">
        <v>0</v>
      </c>
      <c r="G33" s="33"/>
      <c r="H33" s="21"/>
      <c r="I33" s="12">
        <v>0</v>
      </c>
      <c r="J33" s="12">
        <f>0</f>
        <v>0</v>
      </c>
      <c r="K33" s="12"/>
      <c r="L33" s="21"/>
      <c r="M33" s="19">
        <f t="shared" si="3"/>
        <v>0</v>
      </c>
      <c r="N33" s="20">
        <f t="shared" si="3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39"/>
      <c r="D34" s="12"/>
      <c r="E34" s="12">
        <v>0</v>
      </c>
      <c r="F34" s="21">
        <v>0</v>
      </c>
      <c r="G34" s="33"/>
      <c r="H34" s="21"/>
      <c r="I34" s="12">
        <v>0</v>
      </c>
      <c r="J34" s="12">
        <f>0</f>
        <v>0</v>
      </c>
      <c r="K34" s="12"/>
      <c r="L34" s="21"/>
      <c r="M34" s="19">
        <f t="shared" si="3"/>
        <v>0</v>
      </c>
      <c r="N34" s="20">
        <f t="shared" si="3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31"/>
      <c r="D35" s="32"/>
      <c r="E35" s="32">
        <v>0</v>
      </c>
      <c r="F35" s="21">
        <v>0</v>
      </c>
      <c r="G35" s="32">
        <f aca="true" t="shared" si="12" ref="G35">SUM(G36:G38)</f>
        <v>0</v>
      </c>
      <c r="H35" s="21">
        <v>3</v>
      </c>
      <c r="I35" s="31">
        <v>0</v>
      </c>
      <c r="J35" s="32">
        <f>SUM(J36:J38)</f>
        <v>0</v>
      </c>
      <c r="K35" s="32"/>
      <c r="L35" s="21"/>
      <c r="M35" s="19">
        <f t="shared" si="3"/>
        <v>0</v>
      </c>
      <c r="N35" s="20">
        <f t="shared" si="3"/>
        <v>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39"/>
      <c r="D36" s="12"/>
      <c r="E36" s="12">
        <v>0</v>
      </c>
      <c r="F36" s="21">
        <v>0</v>
      </c>
      <c r="G36" s="33"/>
      <c r="H36" s="21">
        <v>3</v>
      </c>
      <c r="I36" s="12">
        <v>0</v>
      </c>
      <c r="J36" s="12">
        <f>0</f>
        <v>0</v>
      </c>
      <c r="K36" s="12"/>
      <c r="L36" s="21"/>
      <c r="M36" s="19">
        <f t="shared" si="3"/>
        <v>0</v>
      </c>
      <c r="N36" s="20">
        <f t="shared" si="3"/>
        <v>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39"/>
      <c r="E37" s="12">
        <v>0</v>
      </c>
      <c r="F37" s="21">
        <v>0</v>
      </c>
      <c r="G37" s="33"/>
      <c r="H37" s="21"/>
      <c r="I37" s="12">
        <v>0</v>
      </c>
      <c r="J37" s="12">
        <f>0</f>
        <v>0</v>
      </c>
      <c r="K37" s="12"/>
      <c r="L37" s="21"/>
      <c r="M37" s="19">
        <f t="shared" si="3"/>
        <v>0</v>
      </c>
      <c r="N37" s="20">
        <f t="shared" si="3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39"/>
      <c r="D38" s="12"/>
      <c r="E38" s="12">
        <v>0</v>
      </c>
      <c r="F38" s="21">
        <v>0</v>
      </c>
      <c r="G38" s="33"/>
      <c r="H38" s="21"/>
      <c r="I38" s="12">
        <v>0</v>
      </c>
      <c r="J38" s="12">
        <f>0</f>
        <v>0</v>
      </c>
      <c r="K38" s="12"/>
      <c r="L38" s="21"/>
      <c r="M38" s="19">
        <f t="shared" si="3"/>
        <v>0</v>
      </c>
      <c r="N38" s="20">
        <f t="shared" si="3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39"/>
      <c r="D39" s="12"/>
      <c r="E39" s="12">
        <v>0</v>
      </c>
      <c r="F39" s="19">
        <v>0</v>
      </c>
      <c r="G39" s="33"/>
      <c r="H39" s="19"/>
      <c r="I39" s="12">
        <v>0</v>
      </c>
      <c r="J39" s="12">
        <f>0</f>
        <v>0</v>
      </c>
      <c r="K39" s="12"/>
      <c r="L39" s="19"/>
      <c r="M39" s="19">
        <f t="shared" si="3"/>
        <v>0</v>
      </c>
      <c r="N39" s="20">
        <f t="shared" si="3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2">
        <f>2</f>
        <v>2</v>
      </c>
      <c r="D40" s="12"/>
      <c r="E40" s="32">
        <v>0</v>
      </c>
      <c r="F40" s="19">
        <v>0</v>
      </c>
      <c r="G40" s="12">
        <v>16</v>
      </c>
      <c r="H40" s="19"/>
      <c r="I40" s="12">
        <v>13</v>
      </c>
      <c r="J40" s="12">
        <f>0</f>
        <v>0</v>
      </c>
      <c r="K40" s="12">
        <v>0</v>
      </c>
      <c r="L40" s="19"/>
      <c r="M40" s="19">
        <f t="shared" si="3"/>
        <v>31</v>
      </c>
      <c r="N40" s="20">
        <f t="shared" si="3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39"/>
      <c r="D41" s="12"/>
      <c r="E41" s="12">
        <v>0</v>
      </c>
      <c r="F41" s="19">
        <v>0</v>
      </c>
      <c r="G41" s="33"/>
      <c r="H41" s="19"/>
      <c r="I41" s="12">
        <v>0</v>
      </c>
      <c r="J41" s="12">
        <f>0</f>
        <v>0</v>
      </c>
      <c r="K41" s="12"/>
      <c r="L41" s="19"/>
      <c r="M41" s="19">
        <f t="shared" si="3"/>
        <v>0</v>
      </c>
      <c r="N41" s="20">
        <f t="shared" si="3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39"/>
      <c r="D42" s="12"/>
      <c r="E42" s="12">
        <v>0</v>
      </c>
      <c r="F42" s="19">
        <v>0</v>
      </c>
      <c r="G42" s="33"/>
      <c r="H42" s="19"/>
      <c r="I42" s="12">
        <v>0</v>
      </c>
      <c r="J42" s="12">
        <f>0</f>
        <v>0</v>
      </c>
      <c r="K42" s="12"/>
      <c r="L42" s="19"/>
      <c r="M42" s="19">
        <f t="shared" si="3"/>
        <v>0</v>
      </c>
      <c r="N42" s="20">
        <f t="shared" si="3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9">
        <v>0</v>
      </c>
      <c r="G43" s="33"/>
      <c r="H43" s="19"/>
      <c r="I43" s="12">
        <v>0</v>
      </c>
      <c r="J43" s="12">
        <f>0</f>
        <v>0</v>
      </c>
      <c r="K43" s="12"/>
      <c r="L43" s="19"/>
      <c r="M43" s="19">
        <f t="shared" si="3"/>
        <v>0</v>
      </c>
      <c r="N43" s="20">
        <f t="shared" si="3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9">
        <v>0</v>
      </c>
      <c r="G44" s="33"/>
      <c r="H44" s="19"/>
      <c r="I44" s="12">
        <v>0</v>
      </c>
      <c r="J44" s="12">
        <f>0</f>
        <v>0</v>
      </c>
      <c r="K44" s="12"/>
      <c r="L44" s="19"/>
      <c r="M44" s="19">
        <f t="shared" si="3"/>
        <v>0</v>
      </c>
      <c r="N44" s="20">
        <f t="shared" si="3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3.5" thickBot="1">
      <c r="A45" s="13" t="s">
        <v>67</v>
      </c>
      <c r="B45" s="14" t="s">
        <v>68</v>
      </c>
      <c r="C45" s="32">
        <f>C6+C12+C23+C40</f>
        <v>175</v>
      </c>
      <c r="D45" s="32">
        <f>D20</f>
        <v>3</v>
      </c>
      <c r="E45" s="32">
        <v>51</v>
      </c>
      <c r="F45" s="23">
        <v>0</v>
      </c>
      <c r="G45" s="32">
        <f aca="true" t="shared" si="13" ref="G45">SUM(G4,G39:G44)</f>
        <v>53</v>
      </c>
      <c r="H45" s="23">
        <v>3</v>
      </c>
      <c r="I45" s="41">
        <f>SUM(I4,I40)</f>
        <v>40</v>
      </c>
      <c r="J45" s="41">
        <f>J4+SUM(J39:J44)</f>
        <v>0</v>
      </c>
      <c r="K45" s="31">
        <v>26</v>
      </c>
      <c r="L45" s="23"/>
      <c r="M45" s="23">
        <f t="shared" si="3"/>
        <v>345</v>
      </c>
      <c r="N45" s="24">
        <f t="shared" si="3"/>
        <v>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2023-05-26T07:50:43Z</cp:lastPrinted>
  <dcterms:created xsi:type="dcterms:W3CDTF">2023-05-26T07:03:41Z</dcterms:created>
  <dcterms:modified xsi:type="dcterms:W3CDTF">2023-09-04T05:52:00Z</dcterms:modified>
  <cp:category/>
  <cp:version/>
  <cp:contentType/>
  <cp:contentStatus/>
</cp:coreProperties>
</file>