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26" yWindow="65426" windowWidth="19420" windowHeight="10420" activeTab="0"/>
  </bookViews>
  <sheets>
    <sheet name="BPP23" sheetId="1" r:id="rId1"/>
    <sheet name="BPP22" sheetId="5" r:id="rId2"/>
    <sheet name="BIS23" sheetId="2" r:id="rId3"/>
    <sheet name="BIS22" sheetId="6" r:id="rId4"/>
    <sheet name="Broj_dogovori23" sheetId="3" r:id="rId5"/>
    <sheet name="Broj_dogovori22" sheetId="7" r:id="rId6"/>
    <sheet name="Broj_steti23" sheetId="4" r:id="rId7"/>
    <sheet name="Broj_steti22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5.xml><?xml version="1.0" encoding="utf-8"?>
<comments xmlns="http://schemas.openxmlformats.org/spreadsheetml/2006/main">
  <authors>
    <author>Gordana Minoska</author>
  </authors>
  <commentList>
    <comment ref="G29" authorId="0">
      <text>
        <r>
          <rPr>
            <b/>
            <sz val="9"/>
            <rFont val="Tahoma"/>
            <family val="2"/>
          </rPr>
          <t>Gordana Minoska:</t>
        </r>
        <r>
          <rPr>
            <sz val="9"/>
            <rFont val="Tahoma"/>
            <family val="2"/>
          </rPr>
          <t xml:space="preserve">
нема број на склучен договор зошто се работи за докнижување на премија на веќе постоечки договор од првиот квартал на 2023</t>
        </r>
      </text>
    </comment>
  </commentList>
</comments>
</file>

<file path=xl/comments6.xml><?xml version="1.0" encoding="utf-8"?>
<comments xmlns="http://schemas.openxmlformats.org/spreadsheetml/2006/main">
  <authors>
    <author>Gordana Minoska</author>
  </authors>
  <commentList>
    <comment ref="G29" authorId="0">
      <text>
        <r>
          <rPr>
            <b/>
            <sz val="9"/>
            <rFont val="Tahoma"/>
            <family val="2"/>
          </rPr>
          <t>Gordana Minoska:</t>
        </r>
        <r>
          <rPr>
            <sz val="9"/>
            <rFont val="Tahoma"/>
            <family val="2"/>
          </rPr>
          <t xml:space="preserve">
нема број на склучен договор зошто се работи за докнижување на премија на веќе постоечки договор од првиот квартал на 2022</t>
        </r>
      </text>
    </comment>
  </commentList>
</comments>
</file>

<file path=xl/sharedStrings.xml><?xml version="1.0" encoding="utf-8"?>
<sst xmlns="http://schemas.openxmlformats.org/spreadsheetml/2006/main" count="616" uniqueCount="80">
  <si>
    <t xml:space="preserve"> незгода</t>
  </si>
  <si>
    <t>01</t>
  </si>
  <si>
    <t xml:space="preserve"> здравствено</t>
  </si>
  <si>
    <t>02</t>
  </si>
  <si>
    <t xml:space="preserve"> каско моторни возила</t>
  </si>
  <si>
    <t>03</t>
  </si>
  <si>
    <t xml:space="preserve"> каско шински возила</t>
  </si>
  <si>
    <t>04</t>
  </si>
  <si>
    <t xml:space="preserve"> каско воздухоплови</t>
  </si>
  <si>
    <t>05</t>
  </si>
  <si>
    <t xml:space="preserve"> каско пловни објекти</t>
  </si>
  <si>
    <t>06</t>
  </si>
  <si>
    <t xml:space="preserve"> карго</t>
  </si>
  <si>
    <t>07</t>
  </si>
  <si>
    <t xml:space="preserve"> имот од пожар и др.опасн.</t>
  </si>
  <si>
    <t>08</t>
  </si>
  <si>
    <t xml:space="preserve">  физички лица</t>
  </si>
  <si>
    <t>0801</t>
  </si>
  <si>
    <t xml:space="preserve">  правни лица</t>
  </si>
  <si>
    <t>0802</t>
  </si>
  <si>
    <t xml:space="preserve"> имот останато</t>
  </si>
  <si>
    <t>09</t>
  </si>
  <si>
    <t>0901</t>
  </si>
  <si>
    <t>0902</t>
  </si>
  <si>
    <t xml:space="preserve"> имот вкупно</t>
  </si>
  <si>
    <t>89</t>
  </si>
  <si>
    <t>8901</t>
  </si>
  <si>
    <t>8902</t>
  </si>
  <si>
    <t xml:space="preserve"> АО (вкупно)</t>
  </si>
  <si>
    <t>10</t>
  </si>
  <si>
    <t xml:space="preserve">  АО</t>
  </si>
  <si>
    <t>100</t>
  </si>
  <si>
    <t xml:space="preserve">   ЗАО</t>
  </si>
  <si>
    <t>1001</t>
  </si>
  <si>
    <t xml:space="preserve">   ЗК</t>
  </si>
  <si>
    <t>1002</t>
  </si>
  <si>
    <t xml:space="preserve">   ГР</t>
  </si>
  <si>
    <t>1003</t>
  </si>
  <si>
    <t xml:space="preserve">  одговорност на возачот</t>
  </si>
  <si>
    <t>1005</t>
  </si>
  <si>
    <t xml:space="preserve">  останати</t>
  </si>
  <si>
    <t>1099</t>
  </si>
  <si>
    <t xml:space="preserve"> одговорност воздухоплови</t>
  </si>
  <si>
    <t>11</t>
  </si>
  <si>
    <t xml:space="preserve"> одговорност пловни објекти</t>
  </si>
  <si>
    <t>12</t>
  </si>
  <si>
    <t xml:space="preserve"> општа одговорност</t>
  </si>
  <si>
    <t>13</t>
  </si>
  <si>
    <t xml:space="preserve"> кредити</t>
  </si>
  <si>
    <t>14</t>
  </si>
  <si>
    <t xml:space="preserve"> гаранции</t>
  </si>
  <si>
    <t>15</t>
  </si>
  <si>
    <t xml:space="preserve"> финансиски загуби</t>
  </si>
  <si>
    <t>16</t>
  </si>
  <si>
    <t xml:space="preserve"> правна заштита</t>
  </si>
  <si>
    <t>17</t>
  </si>
  <si>
    <t xml:space="preserve"> туристичка помош</t>
  </si>
  <si>
    <t>18</t>
  </si>
  <si>
    <t>Вкупно</t>
  </si>
  <si>
    <t>0000</t>
  </si>
  <si>
    <t>Кроација неживот</t>
  </si>
  <si>
    <t>Еуролинк</t>
  </si>
  <si>
    <t>Евроинс</t>
  </si>
  <si>
    <t>Граве неживот</t>
  </si>
  <si>
    <t>Македонија осигурување</t>
  </si>
  <si>
    <t>Сава</t>
  </si>
  <si>
    <t>Триглав</t>
  </si>
  <si>
    <t>Уника</t>
  </si>
  <si>
    <t>Винер</t>
  </si>
  <si>
    <t>Осигурителна Полиса</t>
  </si>
  <si>
    <t>Халк осигурување</t>
  </si>
  <si>
    <t>Вкупно неживот</t>
  </si>
  <si>
    <t>Бруто полисирана премија, во илјади денари, за периодот 1.12.2023 - 31.12.2023</t>
  </si>
  <si>
    <t>Бруто полисирана премија, во илјади денари, за периодот 1.12.2022 - 31.12.2022</t>
  </si>
  <si>
    <t>Бруто исплатени штети, во илјади денари, за периодот 1.12.2023 - 31.12.2023</t>
  </si>
  <si>
    <t>Бруто исплатени штети, во илјади денари, за периодот 1.12.2022 - 31.12.2022</t>
  </si>
  <si>
    <t>Број на склучени договори за периодот 1.12.2023 - 31.12.2023</t>
  </si>
  <si>
    <t>Број на склучени договори за периодот 1.12.2022 - 31.12.2022</t>
  </si>
  <si>
    <t>Број на ликвидирани штети за периодот 1.12.2023 - 31.12.2023</t>
  </si>
  <si>
    <t>Број на ликвидирани штети за периодот 1.12.2022 - 31.12.2022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</si>
</sst>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/>
      <top style="thin">
        <color theme="4" tint="0.39998000860214233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/>
    <xf numFmtId="0" fontId="3" fillId="2" borderId="1" xfId="20" applyFont="1" applyFill="1" applyBorder="1" applyAlignment="1">
      <alignment horizontal="left" vertical="center" wrapText="1"/>
      <protection/>
    </xf>
    <xf numFmtId="3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left" vertical="center" wrapText="1"/>
      <protection/>
    </xf>
    <xf numFmtId="0" fontId="3" fillId="2" borderId="5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>
      <alignment horizontal="left" vertical="center" wrapText="1"/>
      <protection/>
    </xf>
    <xf numFmtId="3" fontId="4" fillId="0" borderId="7" xfId="0" applyNumberFormat="1" applyFont="1" applyBorder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/>
    <xf numFmtId="49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/>
    <xf numFmtId="49" fontId="4" fillId="0" borderId="0" xfId="0" applyNumberFormat="1" applyFont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20" applyNumberFormat="1" applyFont="1" applyFill="1" applyBorder="1" applyAlignment="1">
      <alignment vertical="center" wrapText="1"/>
      <protection/>
    </xf>
    <xf numFmtId="3" fontId="5" fillId="4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5" fillId="3" borderId="1" xfId="21" applyNumberFormat="1" applyFont="1" applyFill="1" applyBorder="1" applyAlignment="1">
      <alignment vertical="center" wrapText="1"/>
      <protection/>
    </xf>
    <xf numFmtId="3" fontId="3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3" fillId="3" borderId="1" xfId="20" applyNumberFormat="1" applyFont="1" applyFill="1" applyBorder="1" applyAlignment="1">
      <alignment vertical="center" wrapText="1"/>
      <protection/>
    </xf>
    <xf numFmtId="0" fontId="4" fillId="5" borderId="10" xfId="0" applyFont="1" applyFill="1" applyBorder="1"/>
    <xf numFmtId="164" fontId="4" fillId="5" borderId="10" xfId="18" applyNumberFormat="1" applyFont="1" applyFill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3" xfId="23"/>
    <cellStyle name="Normal 5 2 2" xfId="24"/>
    <cellStyle name="Normal 2 2" xfId="25"/>
    <cellStyle name="Normal 2 4" xfId="26"/>
    <cellStyle name="Normal 5" xfId="27"/>
    <cellStyle name="Normal 5 2 2 2" xfId="28"/>
    <cellStyle name="Normal 2 4 2" xfId="29"/>
    <cellStyle name="Normal 4 2" xfId="30"/>
    <cellStyle name="Normal 2 2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CA94-8505-4B6B-818D-431E1E1F6BEF}">
  <dimension ref="A1:N34"/>
  <sheetViews>
    <sheetView tabSelected="1" zoomScale="90" zoomScaleNormal="90" workbookViewId="0" topLeftCell="A11">
      <selection activeCell="I7" sqref="I7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72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5">
        <v>15062</v>
      </c>
      <c r="D3" s="17">
        <v>14303</v>
      </c>
      <c r="E3" s="17">
        <v>5679</v>
      </c>
      <c r="F3" s="17">
        <v>3267</v>
      </c>
      <c r="G3" s="18">
        <v>8771.49</v>
      </c>
      <c r="H3" s="17">
        <v>6438.024999999994</v>
      </c>
      <c r="I3" s="17">
        <v>11239</v>
      </c>
      <c r="J3" s="17">
        <v>4305</v>
      </c>
      <c r="K3" s="17">
        <v>2698</v>
      </c>
      <c r="L3" s="25">
        <v>5130</v>
      </c>
      <c r="M3" s="21">
        <v>3909.91</v>
      </c>
      <c r="N3" s="13">
        <f>SUM(C3:M3)</f>
        <v>80802.42499999999</v>
      </c>
    </row>
    <row r="4" spans="1:14" ht="15">
      <c r="A4" s="6" t="s">
        <v>2</v>
      </c>
      <c r="B4" s="1" t="s">
        <v>3</v>
      </c>
      <c r="C4" s="25">
        <v>1857</v>
      </c>
      <c r="D4" s="17">
        <v>14041</v>
      </c>
      <c r="E4" s="17">
        <v>289</v>
      </c>
      <c r="F4" s="17">
        <v>0</v>
      </c>
      <c r="G4" s="18">
        <v>4515.56</v>
      </c>
      <c r="H4" s="17">
        <v>4477.172449999984</v>
      </c>
      <c r="I4" s="17">
        <v>12237</v>
      </c>
      <c r="J4" s="17">
        <v>3558</v>
      </c>
      <c r="K4" s="17">
        <v>1814</v>
      </c>
      <c r="L4" s="25">
        <v>0</v>
      </c>
      <c r="M4" s="21">
        <v>685.35</v>
      </c>
      <c r="N4" s="13">
        <f aca="true" t="shared" si="0" ref="N4:N34">SUM(C4:M4)</f>
        <v>43474.08244999998</v>
      </c>
    </row>
    <row r="5" spans="1:14" ht="15">
      <c r="A5" s="6" t="s">
        <v>4</v>
      </c>
      <c r="B5" s="1" t="s">
        <v>5</v>
      </c>
      <c r="C5" s="25">
        <v>10611</v>
      </c>
      <c r="D5" s="17">
        <v>7792</v>
      </c>
      <c r="E5" s="17">
        <v>4522</v>
      </c>
      <c r="F5" s="17">
        <v>1832</v>
      </c>
      <c r="G5" s="18">
        <v>4673.15</v>
      </c>
      <c r="H5" s="17">
        <v>17846.406000000017</v>
      </c>
      <c r="I5" s="17">
        <v>17417</v>
      </c>
      <c r="J5" s="17">
        <v>5778</v>
      </c>
      <c r="K5" s="17">
        <v>7405</v>
      </c>
      <c r="L5" s="25">
        <v>9543</v>
      </c>
      <c r="M5" s="21">
        <v>11552.090000000011</v>
      </c>
      <c r="N5" s="13">
        <f t="shared" si="0"/>
        <v>98971.64600000002</v>
      </c>
    </row>
    <row r="6" spans="1:14" ht="15">
      <c r="A6" s="6" t="s">
        <v>6</v>
      </c>
      <c r="B6" s="1" t="s">
        <v>7</v>
      </c>
      <c r="C6" s="25">
        <v>0</v>
      </c>
      <c r="D6" s="17">
        <v>0</v>
      </c>
      <c r="E6" s="17">
        <v>0</v>
      </c>
      <c r="F6" s="17">
        <v>0</v>
      </c>
      <c r="G6" s="18">
        <v>0</v>
      </c>
      <c r="H6" s="17">
        <v>0</v>
      </c>
      <c r="I6" s="17">
        <v>0</v>
      </c>
      <c r="J6" s="17"/>
      <c r="K6" s="17">
        <v>0</v>
      </c>
      <c r="L6" s="25">
        <v>0</v>
      </c>
      <c r="M6" s="21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5">
        <v>0</v>
      </c>
      <c r="D7" s="17">
        <v>0</v>
      </c>
      <c r="E7" s="17">
        <v>0</v>
      </c>
      <c r="F7" s="17">
        <v>0</v>
      </c>
      <c r="G7" s="18">
        <v>0</v>
      </c>
      <c r="H7" s="17">
        <v>0</v>
      </c>
      <c r="I7" s="17">
        <v>0</v>
      </c>
      <c r="J7" s="17"/>
      <c r="K7" s="17">
        <v>0</v>
      </c>
      <c r="L7" s="25">
        <v>0</v>
      </c>
      <c r="M7" s="21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25">
        <v>0</v>
      </c>
      <c r="D8" s="17">
        <v>0</v>
      </c>
      <c r="E8" s="17">
        <v>0</v>
      </c>
      <c r="F8" s="17">
        <v>0</v>
      </c>
      <c r="G8" s="18">
        <v>0</v>
      </c>
      <c r="H8" s="17">
        <v>44.707999999999856</v>
      </c>
      <c r="I8" s="17">
        <v>0</v>
      </c>
      <c r="J8" s="17"/>
      <c r="K8" s="17">
        <v>0</v>
      </c>
      <c r="L8" s="25">
        <v>0</v>
      </c>
      <c r="M8" s="21">
        <v>0</v>
      </c>
      <c r="N8" s="13">
        <f t="shared" si="0"/>
        <v>44.707999999999856</v>
      </c>
    </row>
    <row r="9" spans="1:14" ht="15">
      <c r="A9" s="6" t="s">
        <v>12</v>
      </c>
      <c r="B9" s="1" t="s">
        <v>13</v>
      </c>
      <c r="C9" s="25">
        <v>1674</v>
      </c>
      <c r="D9" s="17">
        <v>167</v>
      </c>
      <c r="E9" s="17">
        <v>2013</v>
      </c>
      <c r="F9" s="17">
        <v>0</v>
      </c>
      <c r="G9" s="18">
        <v>1690.32</v>
      </c>
      <c r="H9" s="17">
        <v>200.6579999999999</v>
      </c>
      <c r="I9" s="17">
        <v>700</v>
      </c>
      <c r="J9" s="17">
        <v>785</v>
      </c>
      <c r="K9" s="17">
        <v>156</v>
      </c>
      <c r="L9" s="25">
        <v>730</v>
      </c>
      <c r="M9" s="21">
        <v>23.15</v>
      </c>
      <c r="N9" s="13">
        <f t="shared" si="0"/>
        <v>8139.127999999999</v>
      </c>
    </row>
    <row r="10" spans="1:14" ht="15">
      <c r="A10" s="6" t="s">
        <v>14</v>
      </c>
      <c r="B10" s="1" t="s">
        <v>15</v>
      </c>
      <c r="C10" s="25">
        <v>5611</v>
      </c>
      <c r="D10" s="17">
        <f>D11+D12</f>
        <v>3729</v>
      </c>
      <c r="E10" s="17">
        <v>7526</v>
      </c>
      <c r="F10" s="17">
        <v>563</v>
      </c>
      <c r="G10" s="18">
        <v>13610.64</v>
      </c>
      <c r="H10" s="17">
        <v>8237.865359999994</v>
      </c>
      <c r="I10" s="17">
        <v>4410</v>
      </c>
      <c r="J10" s="17">
        <f aca="true" t="shared" si="1" ref="J10">SUM(J11:J12)</f>
        <v>1713</v>
      </c>
      <c r="K10" s="17">
        <f>K11+K12</f>
        <v>1178</v>
      </c>
      <c r="L10" s="25">
        <v>8332</v>
      </c>
      <c r="M10" s="21">
        <f>SUM(M11:M12)</f>
        <v>7195.960000000001</v>
      </c>
      <c r="N10" s="13">
        <f t="shared" si="0"/>
        <v>62106.465359999995</v>
      </c>
    </row>
    <row r="11" spans="1:14" ht="15">
      <c r="A11" s="6" t="s">
        <v>16</v>
      </c>
      <c r="B11" s="1" t="s">
        <v>17</v>
      </c>
      <c r="C11" s="25">
        <v>3535</v>
      </c>
      <c r="D11" s="17">
        <v>1399</v>
      </c>
      <c r="E11" s="17">
        <v>4202</v>
      </c>
      <c r="F11" s="17">
        <v>179</v>
      </c>
      <c r="G11" s="18">
        <v>1153.83</v>
      </c>
      <c r="H11" s="17">
        <v>2439.078190000003</v>
      </c>
      <c r="I11" s="17">
        <v>881</v>
      </c>
      <c r="J11" s="17">
        <v>669</v>
      </c>
      <c r="K11" s="27">
        <v>340</v>
      </c>
      <c r="L11" s="25">
        <v>1359</v>
      </c>
      <c r="M11" s="21">
        <v>200.5300000000002</v>
      </c>
      <c r="N11" s="13">
        <f t="shared" si="0"/>
        <v>16357.438190000003</v>
      </c>
    </row>
    <row r="12" spans="1:14" ht="15">
      <c r="A12" s="6" t="s">
        <v>18</v>
      </c>
      <c r="B12" s="1" t="s">
        <v>19</v>
      </c>
      <c r="C12" s="25">
        <v>2076</v>
      </c>
      <c r="D12" s="17">
        <v>2330</v>
      </c>
      <c r="E12" s="17">
        <v>3324</v>
      </c>
      <c r="F12" s="17">
        <v>384</v>
      </c>
      <c r="G12" s="18">
        <v>12456.82</v>
      </c>
      <c r="H12" s="17">
        <v>5798.787170000005</v>
      </c>
      <c r="I12" s="17">
        <v>3530</v>
      </c>
      <c r="J12" s="17">
        <v>1044</v>
      </c>
      <c r="K12" s="27">
        <v>838</v>
      </c>
      <c r="L12" s="25">
        <v>6973</v>
      </c>
      <c r="M12" s="21">
        <v>6995.43</v>
      </c>
      <c r="N12" s="13">
        <f t="shared" si="0"/>
        <v>45750.03717</v>
      </c>
    </row>
    <row r="13" spans="1:14" ht="15">
      <c r="A13" s="6" t="s">
        <v>20</v>
      </c>
      <c r="B13" s="1" t="s">
        <v>21</v>
      </c>
      <c r="C13" s="25">
        <v>2005</v>
      </c>
      <c r="D13" s="17">
        <f>D14+D15</f>
        <v>3541</v>
      </c>
      <c r="E13" s="17">
        <v>13319</v>
      </c>
      <c r="F13" s="17">
        <v>164</v>
      </c>
      <c r="G13" s="18">
        <v>18616.81</v>
      </c>
      <c r="H13" s="17">
        <v>14386.422020000027</v>
      </c>
      <c r="I13" s="17">
        <v>8925</v>
      </c>
      <c r="J13" s="17">
        <f aca="true" t="shared" si="2" ref="J13">SUM(J14:J15)</f>
        <v>1031</v>
      </c>
      <c r="K13" s="17">
        <f>K14+K15</f>
        <v>4177</v>
      </c>
      <c r="L13" s="25">
        <v>3301.358</v>
      </c>
      <c r="M13" s="21">
        <f>SUM(M14:M15)</f>
        <v>1685.3400000000004</v>
      </c>
      <c r="N13" s="13">
        <f t="shared" si="0"/>
        <v>71151.93002000003</v>
      </c>
    </row>
    <row r="14" spans="1:14" ht="15">
      <c r="A14" s="6" t="s">
        <v>16</v>
      </c>
      <c r="B14" s="1" t="s">
        <v>22</v>
      </c>
      <c r="C14" s="25">
        <v>1213</v>
      </c>
      <c r="D14" s="17">
        <v>1560</v>
      </c>
      <c r="E14" s="17">
        <v>7538</v>
      </c>
      <c r="F14" s="17">
        <v>42</v>
      </c>
      <c r="G14" s="18">
        <v>1983.84</v>
      </c>
      <c r="H14" s="17">
        <v>5457.896080000006</v>
      </c>
      <c r="I14" s="17">
        <v>3182</v>
      </c>
      <c r="J14" s="17">
        <v>244</v>
      </c>
      <c r="K14" s="27">
        <v>694</v>
      </c>
      <c r="L14" s="25">
        <v>250</v>
      </c>
      <c r="M14" s="21">
        <v>817.3100000000004</v>
      </c>
      <c r="N14" s="13">
        <f t="shared" si="0"/>
        <v>22982.046080000007</v>
      </c>
    </row>
    <row r="15" spans="1:14" ht="15">
      <c r="A15" s="6" t="s">
        <v>18</v>
      </c>
      <c r="B15" s="1" t="s">
        <v>23</v>
      </c>
      <c r="C15" s="25">
        <v>792</v>
      </c>
      <c r="D15" s="17">
        <v>1981</v>
      </c>
      <c r="E15" s="17">
        <v>5781</v>
      </c>
      <c r="F15" s="17">
        <v>122</v>
      </c>
      <c r="G15" s="18">
        <v>16632.98</v>
      </c>
      <c r="H15" s="17">
        <v>8928.525939999992</v>
      </c>
      <c r="I15" s="17">
        <v>5744</v>
      </c>
      <c r="J15" s="17">
        <v>787</v>
      </c>
      <c r="K15" s="27">
        <v>3483</v>
      </c>
      <c r="L15" s="25">
        <v>3051.358</v>
      </c>
      <c r="M15" s="21">
        <v>868.03</v>
      </c>
      <c r="N15" s="13">
        <f t="shared" si="0"/>
        <v>48170.89393999999</v>
      </c>
    </row>
    <row r="16" spans="1:14" ht="15">
      <c r="A16" s="6" t="s">
        <v>24</v>
      </c>
      <c r="B16" s="1" t="s">
        <v>25</v>
      </c>
      <c r="C16" s="25">
        <v>7616</v>
      </c>
      <c r="D16" s="17">
        <f>D17+D18</f>
        <v>7270</v>
      </c>
      <c r="E16" s="17">
        <v>20845</v>
      </c>
      <c r="F16" s="17">
        <v>727</v>
      </c>
      <c r="G16" s="18">
        <v>32227.45</v>
      </c>
      <c r="H16" s="17">
        <v>22624.28738000001</v>
      </c>
      <c r="I16" s="17">
        <v>13336</v>
      </c>
      <c r="J16" s="17">
        <f aca="true" t="shared" si="3" ref="J16">SUM(J17:J18)</f>
        <v>2744</v>
      </c>
      <c r="K16" s="17">
        <f>K17+K18</f>
        <v>5355</v>
      </c>
      <c r="L16" s="25">
        <v>11633.358</v>
      </c>
      <c r="M16" s="21">
        <f>SUM(M17:M18)</f>
        <v>8881.300000000001</v>
      </c>
      <c r="N16" s="13">
        <f t="shared" si="0"/>
        <v>133259.39538</v>
      </c>
    </row>
    <row r="17" spans="1:14" ht="15">
      <c r="A17" s="6" t="s">
        <v>16</v>
      </c>
      <c r="B17" s="1" t="s">
        <v>26</v>
      </c>
      <c r="C17" s="25">
        <v>4748</v>
      </c>
      <c r="D17" s="17">
        <f aca="true" t="shared" si="4" ref="D17:D18">D11+D14</f>
        <v>2959</v>
      </c>
      <c r="E17" s="17">
        <v>11740</v>
      </c>
      <c r="F17" s="17">
        <v>221</v>
      </c>
      <c r="G17" s="18">
        <v>3137.66</v>
      </c>
      <c r="H17" s="17">
        <v>7896.974269999977</v>
      </c>
      <c r="I17" s="17">
        <v>4062</v>
      </c>
      <c r="J17" s="17">
        <f aca="true" t="shared" si="5" ref="J17:J18">J11+J14</f>
        <v>913</v>
      </c>
      <c r="K17" s="28">
        <f>K11+K14</f>
        <v>1034</v>
      </c>
      <c r="L17" s="25">
        <v>1609</v>
      </c>
      <c r="M17" s="21">
        <f aca="true" t="shared" si="6" ref="M17:M18">M11+M14</f>
        <v>1017.8400000000006</v>
      </c>
      <c r="N17" s="13">
        <f t="shared" si="0"/>
        <v>39338.474269999984</v>
      </c>
    </row>
    <row r="18" spans="1:14" ht="15">
      <c r="A18" s="6" t="s">
        <v>18</v>
      </c>
      <c r="B18" s="1" t="s">
        <v>27</v>
      </c>
      <c r="C18" s="25">
        <v>2868</v>
      </c>
      <c r="D18" s="17">
        <f t="shared" si="4"/>
        <v>4311</v>
      </c>
      <c r="E18" s="17">
        <v>9105</v>
      </c>
      <c r="F18" s="17">
        <v>506</v>
      </c>
      <c r="G18" s="18">
        <v>29089.79</v>
      </c>
      <c r="H18" s="17">
        <v>14727.313109999996</v>
      </c>
      <c r="I18" s="17">
        <v>9274</v>
      </c>
      <c r="J18" s="17">
        <f t="shared" si="5"/>
        <v>1831</v>
      </c>
      <c r="K18" s="28">
        <f>K12+K15</f>
        <v>4321</v>
      </c>
      <c r="L18" s="25">
        <v>10024.358</v>
      </c>
      <c r="M18" s="21">
        <f t="shared" si="6"/>
        <v>7863.46</v>
      </c>
      <c r="N18" s="13">
        <f t="shared" si="0"/>
        <v>93920.92111000001</v>
      </c>
    </row>
    <row r="19" spans="1:14" ht="15">
      <c r="A19" s="6" t="s">
        <v>28</v>
      </c>
      <c r="B19" s="1" t="s">
        <v>29</v>
      </c>
      <c r="C19" s="25">
        <v>50412</v>
      </c>
      <c r="D19" s="17">
        <f>D20+D24+D25</f>
        <v>37439</v>
      </c>
      <c r="E19" s="17">
        <v>43183</v>
      </c>
      <c r="F19" s="17">
        <v>40485</v>
      </c>
      <c r="G19" s="18">
        <v>21633.13</v>
      </c>
      <c r="H19" s="19">
        <f>H20+H24+H25</f>
        <v>39674.64300000001</v>
      </c>
      <c r="I19" s="17">
        <v>38434</v>
      </c>
      <c r="J19" s="17">
        <f aca="true" t="shared" si="7" ref="J19">SUM(J20,J24:J25)</f>
        <v>59393</v>
      </c>
      <c r="K19" s="17">
        <f>SUM(K21:K25)</f>
        <v>48798</v>
      </c>
      <c r="L19" s="25">
        <v>52518.309</v>
      </c>
      <c r="M19" s="21">
        <f>M20+M24+M25</f>
        <v>30768.770000000004</v>
      </c>
      <c r="N19" s="13">
        <f t="shared" si="0"/>
        <v>462738.8520000001</v>
      </c>
    </row>
    <row r="20" spans="1:14" ht="15">
      <c r="A20" s="6" t="s">
        <v>30</v>
      </c>
      <c r="B20" s="1" t="s">
        <v>31</v>
      </c>
      <c r="C20" s="25">
        <v>50097</v>
      </c>
      <c r="D20" s="17">
        <f>SUM(D21:D23)</f>
        <v>37060</v>
      </c>
      <c r="E20" s="17">
        <v>42841</v>
      </c>
      <c r="F20" s="17">
        <v>40485</v>
      </c>
      <c r="G20" s="18">
        <v>20734.47</v>
      </c>
      <c r="H20" s="19">
        <f aca="true" t="shared" si="8" ref="H20">H21+H22+H23</f>
        <v>38645.76700000001</v>
      </c>
      <c r="I20" s="17">
        <v>37331</v>
      </c>
      <c r="J20" s="17">
        <f aca="true" t="shared" si="9" ref="J20">SUM(J21:J23)</f>
        <v>59033</v>
      </c>
      <c r="K20" s="17">
        <f>K21+K22+K23</f>
        <v>48513</v>
      </c>
      <c r="L20" s="25">
        <v>52300.309</v>
      </c>
      <c r="M20" s="21">
        <f>SUM(M21:M23)</f>
        <v>30226.440000000006</v>
      </c>
      <c r="N20" s="13">
        <f t="shared" si="0"/>
        <v>457266.98600000003</v>
      </c>
    </row>
    <row r="21" spans="1:14" ht="15">
      <c r="A21" s="6" t="s">
        <v>32</v>
      </c>
      <c r="B21" s="1" t="s">
        <v>33</v>
      </c>
      <c r="C21" s="25">
        <v>39842</v>
      </c>
      <c r="D21" s="17">
        <v>27956</v>
      </c>
      <c r="E21" s="17">
        <v>29210</v>
      </c>
      <c r="F21" s="17">
        <v>32290</v>
      </c>
      <c r="G21" s="18">
        <v>15545.7</v>
      </c>
      <c r="H21" s="17">
        <v>29153.141000000003</v>
      </c>
      <c r="I21" s="17">
        <v>28241</v>
      </c>
      <c r="J21" s="17">
        <v>46497</v>
      </c>
      <c r="K21" s="27">
        <v>37531</v>
      </c>
      <c r="L21" s="25">
        <v>42271.309</v>
      </c>
      <c r="M21" s="21">
        <v>22265.350000000006</v>
      </c>
      <c r="N21" s="13">
        <f t="shared" si="0"/>
        <v>350802.5</v>
      </c>
    </row>
    <row r="22" spans="1:14" ht="15">
      <c r="A22" s="6" t="s">
        <v>34</v>
      </c>
      <c r="B22" s="1" t="s">
        <v>35</v>
      </c>
      <c r="C22" s="25">
        <v>10193</v>
      </c>
      <c r="D22" s="17">
        <v>8971</v>
      </c>
      <c r="E22" s="17">
        <v>7540</v>
      </c>
      <c r="F22" s="17">
        <v>7980</v>
      </c>
      <c r="G22" s="18">
        <v>4622.07</v>
      </c>
      <c r="H22" s="17">
        <v>9364.713000000003</v>
      </c>
      <c r="I22" s="17">
        <v>8990</v>
      </c>
      <c r="J22" s="17">
        <v>12335</v>
      </c>
      <c r="K22" s="27">
        <v>10788</v>
      </c>
      <c r="L22" s="25">
        <v>9988</v>
      </c>
      <c r="M22" s="21">
        <v>6974.63</v>
      </c>
      <c r="N22" s="13">
        <f t="shared" si="0"/>
        <v>97746.413</v>
      </c>
    </row>
    <row r="23" spans="1:14" ht="15">
      <c r="A23" s="6" t="s">
        <v>36</v>
      </c>
      <c r="B23" s="1" t="s">
        <v>37</v>
      </c>
      <c r="C23" s="25">
        <v>62</v>
      </c>
      <c r="D23" s="17">
        <v>133</v>
      </c>
      <c r="E23" s="17">
        <v>6091</v>
      </c>
      <c r="F23" s="17">
        <v>215</v>
      </c>
      <c r="G23" s="18">
        <v>566.7</v>
      </c>
      <c r="H23" s="17">
        <v>127.91299999999865</v>
      </c>
      <c r="I23" s="17">
        <v>99</v>
      </c>
      <c r="J23" s="17">
        <v>201</v>
      </c>
      <c r="K23" s="27">
        <v>194</v>
      </c>
      <c r="L23" s="25">
        <v>41</v>
      </c>
      <c r="M23" s="21">
        <v>986.46</v>
      </c>
      <c r="N23" s="13">
        <f t="shared" si="0"/>
        <v>8717.072999999999</v>
      </c>
    </row>
    <row r="24" spans="1:14" ht="15">
      <c r="A24" s="6" t="s">
        <v>38</v>
      </c>
      <c r="B24" s="1" t="s">
        <v>39</v>
      </c>
      <c r="C24" s="25">
        <v>315</v>
      </c>
      <c r="D24" s="17">
        <v>379</v>
      </c>
      <c r="E24" s="17">
        <v>342</v>
      </c>
      <c r="F24" s="17">
        <v>0</v>
      </c>
      <c r="G24" s="18">
        <v>898.65</v>
      </c>
      <c r="H24" s="17">
        <v>1028.8760000000002</v>
      </c>
      <c r="I24" s="17">
        <v>1103</v>
      </c>
      <c r="J24" s="17">
        <v>360</v>
      </c>
      <c r="K24" s="27">
        <v>285</v>
      </c>
      <c r="L24" s="25">
        <v>218</v>
      </c>
      <c r="M24" s="21">
        <v>542.3299999999999</v>
      </c>
      <c r="N24" s="13">
        <f t="shared" si="0"/>
        <v>5471.856</v>
      </c>
    </row>
    <row r="25" spans="1:14" ht="15">
      <c r="A25" s="6" t="s">
        <v>40</v>
      </c>
      <c r="B25" s="1" t="s">
        <v>41</v>
      </c>
      <c r="C25" s="2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27">
        <v>0</v>
      </c>
      <c r="L25" s="25">
        <v>0</v>
      </c>
      <c r="M25" s="21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5">
        <v>149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7"/>
      <c r="K26" s="17">
        <v>0</v>
      </c>
      <c r="L26" s="25">
        <v>0</v>
      </c>
      <c r="M26" s="21">
        <v>0</v>
      </c>
      <c r="N26" s="13">
        <f t="shared" si="0"/>
        <v>149</v>
      </c>
    </row>
    <row r="27" spans="1:14" ht="15">
      <c r="A27" s="6" t="s">
        <v>44</v>
      </c>
      <c r="B27" s="1" t="s">
        <v>45</v>
      </c>
      <c r="C27" s="25">
        <v>0</v>
      </c>
      <c r="D27" s="17">
        <v>4</v>
      </c>
      <c r="E27" s="17">
        <v>0</v>
      </c>
      <c r="F27" s="17">
        <v>0</v>
      </c>
      <c r="G27" s="18">
        <v>0</v>
      </c>
      <c r="H27" s="17">
        <v>11.055000000000064</v>
      </c>
      <c r="I27" s="17">
        <v>0</v>
      </c>
      <c r="J27" s="17">
        <v>7</v>
      </c>
      <c r="K27" s="17">
        <v>10</v>
      </c>
      <c r="L27" s="25">
        <v>0</v>
      </c>
      <c r="M27" s="21">
        <v>6.75</v>
      </c>
      <c r="N27" s="13">
        <f t="shared" si="0"/>
        <v>38.805000000000064</v>
      </c>
    </row>
    <row r="28" spans="1:14" ht="15">
      <c r="A28" s="6" t="s">
        <v>46</v>
      </c>
      <c r="B28" s="1" t="s">
        <v>47</v>
      </c>
      <c r="C28" s="25">
        <v>803</v>
      </c>
      <c r="D28" s="17">
        <v>1814</v>
      </c>
      <c r="E28" s="17">
        <v>733</v>
      </c>
      <c r="F28" s="17">
        <v>42</v>
      </c>
      <c r="G28" s="18">
        <v>752.76</v>
      </c>
      <c r="H28" s="17">
        <v>1223.0946200000035</v>
      </c>
      <c r="I28" s="17">
        <v>1811</v>
      </c>
      <c r="J28" s="17">
        <v>570</v>
      </c>
      <c r="K28" s="17">
        <v>1124</v>
      </c>
      <c r="L28" s="25">
        <v>1280</v>
      </c>
      <c r="M28" s="21">
        <v>2541.220000000001</v>
      </c>
      <c r="N28" s="13">
        <f t="shared" si="0"/>
        <v>12694.074620000005</v>
      </c>
    </row>
    <row r="29" spans="1:14" ht="15">
      <c r="A29" s="6" t="s">
        <v>48</v>
      </c>
      <c r="B29" s="1" t="s">
        <v>49</v>
      </c>
      <c r="C29" s="25">
        <v>110</v>
      </c>
      <c r="D29" s="17">
        <v>0</v>
      </c>
      <c r="E29" s="17">
        <v>318</v>
      </c>
      <c r="F29" s="17">
        <v>0</v>
      </c>
      <c r="G29" s="18">
        <v>239.8</v>
      </c>
      <c r="H29" s="17">
        <v>3290.138000000001</v>
      </c>
      <c r="I29" s="17">
        <v>1782</v>
      </c>
      <c r="J29" s="17"/>
      <c r="K29" s="17">
        <v>918</v>
      </c>
      <c r="L29" s="25">
        <v>0</v>
      </c>
      <c r="M29" s="21">
        <v>5.8</v>
      </c>
      <c r="N29" s="13">
        <f t="shared" si="0"/>
        <v>6663.738000000001</v>
      </c>
    </row>
    <row r="30" spans="1:14" ht="15">
      <c r="A30" s="6" t="s">
        <v>50</v>
      </c>
      <c r="B30" s="1" t="s">
        <v>51</v>
      </c>
      <c r="C30" s="2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7"/>
      <c r="K30" s="17">
        <v>0</v>
      </c>
      <c r="L30" s="25">
        <v>0</v>
      </c>
      <c r="M30" s="21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25">
        <v>0</v>
      </c>
      <c r="D31" s="17">
        <v>14</v>
      </c>
      <c r="E31" s="17">
        <v>68</v>
      </c>
      <c r="F31" s="17">
        <v>0</v>
      </c>
      <c r="G31" s="18">
        <v>33.28</v>
      </c>
      <c r="H31" s="17">
        <v>2673.917999999999</v>
      </c>
      <c r="I31" s="17">
        <v>38</v>
      </c>
      <c r="J31" s="17">
        <v>0</v>
      </c>
      <c r="K31" s="17">
        <v>0</v>
      </c>
      <c r="L31" s="25">
        <v>0</v>
      </c>
      <c r="M31" s="21">
        <v>0</v>
      </c>
      <c r="N31" s="13">
        <f t="shared" si="0"/>
        <v>2827.1979999999994</v>
      </c>
    </row>
    <row r="32" spans="1:14" ht="15">
      <c r="A32" s="6" t="s">
        <v>54</v>
      </c>
      <c r="B32" s="1" t="s">
        <v>55</v>
      </c>
      <c r="C32" s="2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7"/>
      <c r="K32" s="17">
        <v>0</v>
      </c>
      <c r="L32" s="25">
        <v>0</v>
      </c>
      <c r="M32" s="21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25">
        <v>1270</v>
      </c>
      <c r="D33" s="17">
        <v>2699</v>
      </c>
      <c r="E33" s="17">
        <v>580</v>
      </c>
      <c r="F33" s="17">
        <v>347</v>
      </c>
      <c r="G33" s="18">
        <v>861.09</v>
      </c>
      <c r="H33" s="17">
        <v>3641.484000000004</v>
      </c>
      <c r="I33" s="17">
        <v>3803</v>
      </c>
      <c r="J33" s="17">
        <v>1421</v>
      </c>
      <c r="K33" s="17">
        <v>873</v>
      </c>
      <c r="L33" s="25">
        <v>1503</v>
      </c>
      <c r="M33" s="21">
        <v>987.88</v>
      </c>
      <c r="N33" s="13">
        <f t="shared" si="0"/>
        <v>17986.454000000005</v>
      </c>
    </row>
    <row r="34" spans="1:14" ht="15">
      <c r="A34" s="7" t="s">
        <v>58</v>
      </c>
      <c r="B34" s="8" t="s">
        <v>59</v>
      </c>
      <c r="C34" s="25">
        <v>89564</v>
      </c>
      <c r="D34" s="26">
        <f>D3+D4+D5+D6+D7+D8+D9+D16+D19+D26+D27+D28+D29+D30+D31+D32+D33</f>
        <v>85543</v>
      </c>
      <c r="E34" s="17">
        <v>78230</v>
      </c>
      <c r="F34" s="17">
        <v>46700</v>
      </c>
      <c r="G34" s="30">
        <v>75398.04</v>
      </c>
      <c r="H34" s="17">
        <v>102145.58944999985</v>
      </c>
      <c r="I34" s="17">
        <v>100797</v>
      </c>
      <c r="J34" s="20">
        <f>SUM(J3:J10,J13,J19,J26:J33)</f>
        <v>78561</v>
      </c>
      <c r="K34" s="20">
        <f>SUM(K3:K10)+K13+K19+SUM(K26:K33)</f>
        <v>69151</v>
      </c>
      <c r="L34" s="25">
        <v>82337.667</v>
      </c>
      <c r="M34" s="22">
        <f>SUM(M3:M9)+M16+M19+SUM(M26:M33)</f>
        <v>59362.220000000016</v>
      </c>
      <c r="N34" s="9">
        <f t="shared" si="0"/>
        <v>867789.5164499999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0777-021A-4C51-8633-10BFA8E17C9A}">
  <dimension ref="A1:N34"/>
  <sheetViews>
    <sheetView zoomScale="90" zoomScaleNormal="90" workbookViewId="0" topLeftCell="A1">
      <selection activeCell="J3" sqref="J3:J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73</v>
      </c>
    </row>
    <row r="2" spans="1:14" s="16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7">
        <v>25202</v>
      </c>
      <c r="D3" s="17">
        <v>11718</v>
      </c>
      <c r="E3" s="17">
        <v>2503</v>
      </c>
      <c r="F3" s="17">
        <v>1365.377</v>
      </c>
      <c r="G3" s="18">
        <v>7194.51</v>
      </c>
      <c r="H3" s="19">
        <v>6487.867999999988</v>
      </c>
      <c r="I3" s="17">
        <v>11243.431</v>
      </c>
      <c r="J3" s="17">
        <v>2305</v>
      </c>
      <c r="K3" s="17">
        <v>4625</v>
      </c>
      <c r="L3" s="25">
        <v>3114</v>
      </c>
      <c r="M3" s="21">
        <v>2953.9300000000003</v>
      </c>
      <c r="N3" s="13">
        <f>SUM(C3:M3)</f>
        <v>78712.11599999998</v>
      </c>
    </row>
    <row r="4" spans="1:14" ht="15">
      <c r="A4" s="6" t="s">
        <v>2</v>
      </c>
      <c r="B4" s="1" t="s">
        <v>3</v>
      </c>
      <c r="C4" s="17">
        <v>5737</v>
      </c>
      <c r="D4" s="17">
        <v>12493</v>
      </c>
      <c r="E4" s="17">
        <v>1180</v>
      </c>
      <c r="F4" s="17">
        <v>0</v>
      </c>
      <c r="G4" s="18">
        <v>3938.36</v>
      </c>
      <c r="H4" s="19">
        <v>3469.2880000000005</v>
      </c>
      <c r="I4" s="17">
        <v>11248.819</v>
      </c>
      <c r="J4" s="17">
        <v>2783</v>
      </c>
      <c r="K4" s="17">
        <v>6402</v>
      </c>
      <c r="L4" s="25">
        <v>0</v>
      </c>
      <c r="M4" s="21">
        <v>246.81</v>
      </c>
      <c r="N4" s="13">
        <f aca="true" t="shared" si="0" ref="N4:N34">SUM(C4:M4)</f>
        <v>47498.277</v>
      </c>
    </row>
    <row r="5" spans="1:14" ht="15">
      <c r="A5" s="6" t="s">
        <v>4</v>
      </c>
      <c r="B5" s="1" t="s">
        <v>5</v>
      </c>
      <c r="C5" s="17">
        <v>11342</v>
      </c>
      <c r="D5" s="17">
        <v>6765</v>
      </c>
      <c r="E5" s="17">
        <v>6805</v>
      </c>
      <c r="F5" s="17">
        <v>1879.099</v>
      </c>
      <c r="G5" s="18">
        <v>3828.05</v>
      </c>
      <c r="H5" s="19">
        <v>13376.958000000013</v>
      </c>
      <c r="I5" s="17">
        <v>14545.664999999999</v>
      </c>
      <c r="J5" s="17">
        <v>5152</v>
      </c>
      <c r="K5" s="17">
        <v>10697</v>
      </c>
      <c r="L5" s="25">
        <v>8033</v>
      </c>
      <c r="M5" s="21">
        <v>9812.26</v>
      </c>
      <c r="N5" s="13">
        <f t="shared" si="0"/>
        <v>92236.032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7">
        <v>0</v>
      </c>
      <c r="J6" s="17"/>
      <c r="K6" s="17">
        <v>0</v>
      </c>
      <c r="L6" s="25">
        <v>0</v>
      </c>
      <c r="M6" s="21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0</v>
      </c>
      <c r="E7" s="17">
        <v>0</v>
      </c>
      <c r="F7" s="17">
        <v>0</v>
      </c>
      <c r="G7" s="18">
        <v>0</v>
      </c>
      <c r="H7" s="19">
        <v>0</v>
      </c>
      <c r="I7" s="17">
        <v>0</v>
      </c>
      <c r="J7" s="17"/>
      <c r="K7" s="17">
        <v>0</v>
      </c>
      <c r="L7" s="25">
        <v>0</v>
      </c>
      <c r="M7" s="21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  <c r="I8" s="17">
        <v>0</v>
      </c>
      <c r="J8" s="17"/>
      <c r="K8" s="17">
        <v>0</v>
      </c>
      <c r="L8" s="25">
        <v>0</v>
      </c>
      <c r="M8" s="21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17">
        <v>45</v>
      </c>
      <c r="D9" s="17">
        <v>550</v>
      </c>
      <c r="E9" s="17">
        <v>1818</v>
      </c>
      <c r="F9" s="17">
        <v>0</v>
      </c>
      <c r="G9" s="18">
        <v>1196.76</v>
      </c>
      <c r="H9" s="19">
        <v>161.6049999999998</v>
      </c>
      <c r="I9" s="17">
        <v>636.204</v>
      </c>
      <c r="J9" s="17">
        <v>586</v>
      </c>
      <c r="K9" s="17">
        <v>96</v>
      </c>
      <c r="L9" s="25">
        <v>161</v>
      </c>
      <c r="M9" s="21">
        <v>342.72000000000025</v>
      </c>
      <c r="N9" s="13">
        <f t="shared" si="0"/>
        <v>5593.289</v>
      </c>
    </row>
    <row r="10" spans="1:14" ht="15">
      <c r="A10" s="6" t="s">
        <v>14</v>
      </c>
      <c r="B10" s="1" t="s">
        <v>15</v>
      </c>
      <c r="C10" s="17">
        <v>6120</v>
      </c>
      <c r="D10" s="17">
        <f>D11+D12</f>
        <v>4072</v>
      </c>
      <c r="E10" s="17">
        <v>12847</v>
      </c>
      <c r="F10" s="17">
        <v>563.332</v>
      </c>
      <c r="G10" s="18">
        <v>8646.88</v>
      </c>
      <c r="H10" s="19">
        <v>6681.404300000009</v>
      </c>
      <c r="I10" s="17">
        <f>I11+I12</f>
        <v>5201.238965279114</v>
      </c>
      <c r="J10" s="17">
        <f aca="true" t="shared" si="1" ref="J10">SUM(J11:J12)</f>
        <v>1366</v>
      </c>
      <c r="K10" s="17">
        <f>K11+K12</f>
        <v>1752</v>
      </c>
      <c r="L10" s="25">
        <v>6141</v>
      </c>
      <c r="M10" s="21">
        <f>SUM(M11:M12)</f>
        <v>4414.99</v>
      </c>
      <c r="N10" s="13">
        <f t="shared" si="0"/>
        <v>57805.845265279124</v>
      </c>
    </row>
    <row r="11" spans="1:14" ht="15">
      <c r="A11" s="6" t="s">
        <v>16</v>
      </c>
      <c r="B11" s="1" t="s">
        <v>17</v>
      </c>
      <c r="C11" s="17">
        <v>3413</v>
      </c>
      <c r="D11" s="17">
        <v>1234</v>
      </c>
      <c r="E11" s="17">
        <v>6392</v>
      </c>
      <c r="F11" s="17">
        <v>371.092</v>
      </c>
      <c r="G11" s="18">
        <v>986.36</v>
      </c>
      <c r="H11" s="17">
        <v>2332.9616199999964</v>
      </c>
      <c r="I11" s="17">
        <v>925.819076267854</v>
      </c>
      <c r="J11" s="17">
        <v>730</v>
      </c>
      <c r="K11" s="27">
        <v>312</v>
      </c>
      <c r="L11" s="25">
        <v>1210</v>
      </c>
      <c r="M11" s="21">
        <v>362.9899999999998</v>
      </c>
      <c r="N11" s="13">
        <f t="shared" si="0"/>
        <v>18270.222696267847</v>
      </c>
    </row>
    <row r="12" spans="1:14" ht="15">
      <c r="A12" s="6" t="s">
        <v>18</v>
      </c>
      <c r="B12" s="1" t="s">
        <v>19</v>
      </c>
      <c r="C12" s="17">
        <v>2707</v>
      </c>
      <c r="D12" s="17">
        <v>2838</v>
      </c>
      <c r="E12" s="17">
        <v>6455</v>
      </c>
      <c r="F12" s="17">
        <v>192.24</v>
      </c>
      <c r="G12" s="18">
        <v>7660.53</v>
      </c>
      <c r="H12" s="17">
        <v>4348.44268</v>
      </c>
      <c r="I12" s="17">
        <v>4275.41988901126</v>
      </c>
      <c r="J12" s="17">
        <v>636</v>
      </c>
      <c r="K12" s="27">
        <v>1440</v>
      </c>
      <c r="L12" s="25">
        <v>4931</v>
      </c>
      <c r="M12" s="21">
        <v>4052</v>
      </c>
      <c r="N12" s="13">
        <f t="shared" si="0"/>
        <v>39535.63256901126</v>
      </c>
    </row>
    <row r="13" spans="1:14" ht="15">
      <c r="A13" s="6" t="s">
        <v>20</v>
      </c>
      <c r="B13" s="1" t="s">
        <v>21</v>
      </c>
      <c r="C13" s="17">
        <v>2712</v>
      </c>
      <c r="D13" s="17">
        <f>D14+D15</f>
        <v>3419</v>
      </c>
      <c r="E13" s="17">
        <v>23404</v>
      </c>
      <c r="F13" s="17">
        <v>79.41</v>
      </c>
      <c r="G13" s="18">
        <v>12765.09</v>
      </c>
      <c r="H13" s="19">
        <v>9099.066530000011</v>
      </c>
      <c r="I13" s="17">
        <f>I14+I15</f>
        <v>11228.371034720885</v>
      </c>
      <c r="J13" s="17">
        <f aca="true" t="shared" si="2" ref="J13">SUM(J14:J15)</f>
        <v>1201</v>
      </c>
      <c r="K13" s="17">
        <f>K14+K15</f>
        <v>7283</v>
      </c>
      <c r="L13" s="25">
        <v>2176.214</v>
      </c>
      <c r="M13" s="21">
        <f>SUM(M14:M15)</f>
        <v>6392.499999999995</v>
      </c>
      <c r="N13" s="13">
        <f t="shared" si="0"/>
        <v>79759.6515647209</v>
      </c>
    </row>
    <row r="14" spans="1:14" ht="15">
      <c r="A14" s="6" t="s">
        <v>16</v>
      </c>
      <c r="B14" s="1" t="s">
        <v>22</v>
      </c>
      <c r="C14" s="17">
        <v>917</v>
      </c>
      <c r="D14" s="17">
        <v>1457</v>
      </c>
      <c r="E14" s="17">
        <v>12368</v>
      </c>
      <c r="F14" s="17">
        <v>24.461</v>
      </c>
      <c r="G14" s="18">
        <v>1747.58</v>
      </c>
      <c r="H14" s="17">
        <v>3938.7073900000105</v>
      </c>
      <c r="I14" s="17">
        <v>2963.5419237321457</v>
      </c>
      <c r="J14" s="17">
        <v>201</v>
      </c>
      <c r="K14" s="27">
        <v>604</v>
      </c>
      <c r="L14" s="25">
        <v>224</v>
      </c>
      <c r="M14" s="21">
        <v>225.1300000000001</v>
      </c>
      <c r="N14" s="13">
        <f t="shared" si="0"/>
        <v>24670.420313732157</v>
      </c>
    </row>
    <row r="15" spans="1:14" ht="15">
      <c r="A15" s="6" t="s">
        <v>18</v>
      </c>
      <c r="B15" s="1" t="s">
        <v>23</v>
      </c>
      <c r="C15" s="17">
        <v>1795</v>
      </c>
      <c r="D15" s="17">
        <v>1962</v>
      </c>
      <c r="E15" s="17">
        <v>11036</v>
      </c>
      <c r="F15" s="17">
        <v>54.949</v>
      </c>
      <c r="G15" s="18">
        <v>11017.5</v>
      </c>
      <c r="H15" s="17">
        <v>5160.3591400000005</v>
      </c>
      <c r="I15" s="17">
        <v>8264.82911098874</v>
      </c>
      <c r="J15" s="17">
        <v>1000</v>
      </c>
      <c r="K15" s="27">
        <v>6679</v>
      </c>
      <c r="L15" s="25">
        <v>1952.214</v>
      </c>
      <c r="M15" s="21">
        <v>6167.369999999995</v>
      </c>
      <c r="N15" s="13">
        <f t="shared" si="0"/>
        <v>55089.22125098874</v>
      </c>
    </row>
    <row r="16" spans="1:14" ht="15">
      <c r="A16" s="6" t="s">
        <v>24</v>
      </c>
      <c r="B16" s="1" t="s">
        <v>25</v>
      </c>
      <c r="C16" s="17">
        <v>8832</v>
      </c>
      <c r="D16" s="17">
        <f>D17+D18</f>
        <v>7491</v>
      </c>
      <c r="E16" s="17">
        <v>36251</v>
      </c>
      <c r="F16" s="17">
        <v>642.742</v>
      </c>
      <c r="G16" s="18">
        <v>21411.97</v>
      </c>
      <c r="H16" s="19">
        <v>15780.470830000006</v>
      </c>
      <c r="I16" s="17">
        <f aca="true" t="shared" si="3" ref="I16">I17+I18</f>
        <v>16429.61</v>
      </c>
      <c r="J16" s="17">
        <f aca="true" t="shared" si="4" ref="J16">SUM(J17:J18)</f>
        <v>2567</v>
      </c>
      <c r="K16" s="17">
        <f>K17+K18</f>
        <v>9035</v>
      </c>
      <c r="L16" s="25">
        <v>8317.214</v>
      </c>
      <c r="M16" s="21">
        <f>SUM(M17:M18)</f>
        <v>10807.489999999994</v>
      </c>
      <c r="N16" s="13">
        <f t="shared" si="0"/>
        <v>137565.49683</v>
      </c>
    </row>
    <row r="17" spans="1:14" ht="15">
      <c r="A17" s="6" t="s">
        <v>16</v>
      </c>
      <c r="B17" s="1" t="s">
        <v>26</v>
      </c>
      <c r="C17" s="17">
        <v>4330</v>
      </c>
      <c r="D17" s="17">
        <f aca="true" t="shared" si="5" ref="D17:D18">D11+D14</f>
        <v>2691</v>
      </c>
      <c r="E17" s="17">
        <v>18760</v>
      </c>
      <c r="F17" s="17">
        <v>395.553</v>
      </c>
      <c r="G17" s="18">
        <v>2733.94</v>
      </c>
      <c r="H17" s="17">
        <v>6271.669009999998</v>
      </c>
      <c r="I17" s="17">
        <f>I11+I14</f>
        <v>3889.361</v>
      </c>
      <c r="J17" s="17">
        <f aca="true" t="shared" si="6" ref="J17:J18">J11+J14</f>
        <v>931</v>
      </c>
      <c r="K17" s="28">
        <f>K11+K14</f>
        <v>916</v>
      </c>
      <c r="L17" s="25">
        <v>1434</v>
      </c>
      <c r="M17" s="21">
        <f aca="true" t="shared" si="7" ref="M17:M18">M11+M14</f>
        <v>588.1199999999999</v>
      </c>
      <c r="N17" s="13">
        <f t="shared" si="0"/>
        <v>42940.64301</v>
      </c>
    </row>
    <row r="18" spans="1:14" ht="15">
      <c r="A18" s="6" t="s">
        <v>18</v>
      </c>
      <c r="B18" s="1" t="s">
        <v>27</v>
      </c>
      <c r="C18" s="17">
        <v>4502</v>
      </c>
      <c r="D18" s="17">
        <f t="shared" si="5"/>
        <v>4800</v>
      </c>
      <c r="E18" s="17">
        <v>17491</v>
      </c>
      <c r="F18" s="17">
        <v>247.18900000000002</v>
      </c>
      <c r="G18" s="18">
        <v>18678.03</v>
      </c>
      <c r="H18" s="17">
        <v>9508.801820000008</v>
      </c>
      <c r="I18" s="17">
        <f>I12+I15</f>
        <v>12540.249</v>
      </c>
      <c r="J18" s="17">
        <f t="shared" si="6"/>
        <v>1636</v>
      </c>
      <c r="K18" s="28">
        <f>K12+K15</f>
        <v>8119</v>
      </c>
      <c r="L18" s="25">
        <v>6883.214</v>
      </c>
      <c r="M18" s="21">
        <f t="shared" si="7"/>
        <v>10219.369999999995</v>
      </c>
      <c r="N18" s="13">
        <f t="shared" si="0"/>
        <v>94624.85381999999</v>
      </c>
    </row>
    <row r="19" spans="1:14" ht="15">
      <c r="A19" s="6" t="s">
        <v>28</v>
      </c>
      <c r="B19" s="1" t="s">
        <v>29</v>
      </c>
      <c r="C19" s="17">
        <v>43065</v>
      </c>
      <c r="D19" s="17">
        <f>D20+D24+D25</f>
        <v>34921</v>
      </c>
      <c r="E19" s="17">
        <v>35461</v>
      </c>
      <c r="F19" s="17">
        <v>21823.16931</v>
      </c>
      <c r="G19" s="18">
        <v>20407.8</v>
      </c>
      <c r="H19" s="19">
        <f aca="true" t="shared" si="8" ref="H19:I19">H20+H24+H25</f>
        <v>36700.19</v>
      </c>
      <c r="I19" s="17">
        <f t="shared" si="8"/>
        <v>43466.499</v>
      </c>
      <c r="J19" s="17">
        <f aca="true" t="shared" si="9" ref="J19">SUM(J20,J24:J25)</f>
        <v>55270</v>
      </c>
      <c r="K19" s="17">
        <f>SUM(K21:K25)</f>
        <v>59818</v>
      </c>
      <c r="L19" s="25">
        <v>47037</v>
      </c>
      <c r="M19" s="21">
        <f>M20+M24+M25</f>
        <v>29875.6</v>
      </c>
      <c r="N19" s="13">
        <f t="shared" si="0"/>
        <v>427845.25830999995</v>
      </c>
    </row>
    <row r="20" spans="1:14" ht="15">
      <c r="A20" s="6" t="s">
        <v>30</v>
      </c>
      <c r="B20" s="1" t="s">
        <v>31</v>
      </c>
      <c r="C20" s="17">
        <v>42680</v>
      </c>
      <c r="D20" s="17">
        <f>SUM(D21:D23)</f>
        <v>34538</v>
      </c>
      <c r="E20" s="17">
        <v>35077</v>
      </c>
      <c r="F20" s="17">
        <v>21823.16931</v>
      </c>
      <c r="G20" s="18">
        <v>19904.5</v>
      </c>
      <c r="H20" s="19">
        <f>H21+H22+H23</f>
        <v>35645.312000000005</v>
      </c>
      <c r="I20" s="17">
        <f aca="true" t="shared" si="10" ref="I20">I21+I22+I23</f>
        <v>42440.66</v>
      </c>
      <c r="J20" s="17">
        <f aca="true" t="shared" si="11" ref="J20">SUM(J21:J23)</f>
        <v>55060</v>
      </c>
      <c r="K20" s="17">
        <f>K21+K22+K23</f>
        <v>59633</v>
      </c>
      <c r="L20" s="25">
        <v>46826</v>
      </c>
      <c r="M20" s="21">
        <f>SUM(M21:M23)</f>
        <v>29456.51</v>
      </c>
      <c r="N20" s="13">
        <f t="shared" si="0"/>
        <v>423084.15131</v>
      </c>
    </row>
    <row r="21" spans="1:14" ht="15">
      <c r="A21" s="6" t="s">
        <v>32</v>
      </c>
      <c r="B21" s="1" t="s">
        <v>33</v>
      </c>
      <c r="C21" s="17">
        <v>34284</v>
      </c>
      <c r="D21" s="17">
        <v>26565</v>
      </c>
      <c r="E21" s="17">
        <v>23442</v>
      </c>
      <c r="F21" s="17">
        <v>17499.480310000003</v>
      </c>
      <c r="G21" s="18">
        <v>15575.02</v>
      </c>
      <c r="H21" s="17">
        <v>27028.51000000001</v>
      </c>
      <c r="I21" s="17">
        <v>32478.388</v>
      </c>
      <c r="J21" s="17">
        <v>43630</v>
      </c>
      <c r="K21" s="27">
        <v>48141</v>
      </c>
      <c r="L21" s="25">
        <v>37741</v>
      </c>
      <c r="M21" s="21">
        <v>23053.97</v>
      </c>
      <c r="N21" s="13">
        <f t="shared" si="0"/>
        <v>329438.36831000005</v>
      </c>
    </row>
    <row r="22" spans="1:14" ht="15">
      <c r="A22" s="6" t="s">
        <v>34</v>
      </c>
      <c r="B22" s="1" t="s">
        <v>35</v>
      </c>
      <c r="C22" s="17">
        <v>8350</v>
      </c>
      <c r="D22" s="17">
        <v>7838</v>
      </c>
      <c r="E22" s="17">
        <v>5645</v>
      </c>
      <c r="F22" s="17">
        <v>4137.231</v>
      </c>
      <c r="G22" s="18">
        <v>3905.81</v>
      </c>
      <c r="H22" s="17">
        <v>8271.487999999998</v>
      </c>
      <c r="I22" s="17">
        <v>9707.147</v>
      </c>
      <c r="J22" s="17">
        <v>11195</v>
      </c>
      <c r="K22" s="27">
        <v>11355</v>
      </c>
      <c r="L22" s="25">
        <v>9054</v>
      </c>
      <c r="M22" s="21">
        <v>6252.479999999996</v>
      </c>
      <c r="N22" s="13">
        <f t="shared" si="0"/>
        <v>85711.15599999999</v>
      </c>
    </row>
    <row r="23" spans="1:14" ht="15">
      <c r="A23" s="6" t="s">
        <v>36</v>
      </c>
      <c r="B23" s="1" t="s">
        <v>37</v>
      </c>
      <c r="C23" s="17">
        <v>46</v>
      </c>
      <c r="D23" s="17">
        <v>135</v>
      </c>
      <c r="E23" s="17">
        <v>5990</v>
      </c>
      <c r="F23" s="17">
        <v>186.458</v>
      </c>
      <c r="G23" s="18">
        <v>423.67</v>
      </c>
      <c r="H23" s="17">
        <v>345.3140000000003</v>
      </c>
      <c r="I23" s="17">
        <v>255.125</v>
      </c>
      <c r="J23" s="17">
        <v>235</v>
      </c>
      <c r="K23" s="27">
        <v>137</v>
      </c>
      <c r="L23" s="25">
        <v>31</v>
      </c>
      <c r="M23" s="21">
        <v>150.05999999999995</v>
      </c>
      <c r="N23" s="13">
        <f t="shared" si="0"/>
        <v>7934.627</v>
      </c>
    </row>
    <row r="24" spans="1:14" ht="15">
      <c r="A24" s="6" t="s">
        <v>38</v>
      </c>
      <c r="B24" s="1" t="s">
        <v>39</v>
      </c>
      <c r="C24" s="17">
        <v>385</v>
      </c>
      <c r="D24" s="17">
        <v>383</v>
      </c>
      <c r="E24" s="17">
        <v>384</v>
      </c>
      <c r="F24" s="17">
        <v>0</v>
      </c>
      <c r="G24" s="18">
        <v>503.29</v>
      </c>
      <c r="H24" s="17">
        <v>1054.8780000000006</v>
      </c>
      <c r="I24" s="17">
        <v>1025.839</v>
      </c>
      <c r="J24" s="17">
        <v>210</v>
      </c>
      <c r="K24" s="27">
        <v>185</v>
      </c>
      <c r="L24" s="25">
        <v>211</v>
      </c>
      <c r="M24" s="21">
        <v>419.09000000000015</v>
      </c>
      <c r="N24" s="13">
        <f t="shared" si="0"/>
        <v>4761.097000000001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27">
        <v>0</v>
      </c>
      <c r="L25" s="25">
        <v>0</v>
      </c>
      <c r="M25" s="21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7">
        <v>96</v>
      </c>
      <c r="D26" s="17">
        <v>0</v>
      </c>
      <c r="E26" s="17">
        <v>0</v>
      </c>
      <c r="F26" s="17">
        <v>0</v>
      </c>
      <c r="G26" s="18">
        <v>0</v>
      </c>
      <c r="H26" s="19">
        <v>0</v>
      </c>
      <c r="I26" s="17">
        <v>0</v>
      </c>
      <c r="J26" s="17"/>
      <c r="K26" s="17">
        <v>0</v>
      </c>
      <c r="L26" s="25">
        <v>0</v>
      </c>
      <c r="M26" s="21">
        <v>0</v>
      </c>
      <c r="N26" s="13">
        <f t="shared" si="0"/>
        <v>96</v>
      </c>
    </row>
    <row r="27" spans="1:14" ht="15">
      <c r="A27" s="6" t="s">
        <v>44</v>
      </c>
      <c r="B27" s="1" t="s">
        <v>45</v>
      </c>
      <c r="C27" s="17">
        <v>0</v>
      </c>
      <c r="D27" s="17">
        <v>0</v>
      </c>
      <c r="E27" s="17">
        <v>0</v>
      </c>
      <c r="F27" s="17">
        <v>0</v>
      </c>
      <c r="G27" s="18">
        <v>0</v>
      </c>
      <c r="H27" s="19">
        <v>7.87399999999991</v>
      </c>
      <c r="I27" s="17">
        <v>0</v>
      </c>
      <c r="J27" s="17">
        <v>-4</v>
      </c>
      <c r="K27" s="17">
        <v>7</v>
      </c>
      <c r="L27" s="25">
        <v>0</v>
      </c>
      <c r="M27" s="21">
        <v>5.54</v>
      </c>
      <c r="N27" s="13">
        <f t="shared" si="0"/>
        <v>16.41399999999991</v>
      </c>
    </row>
    <row r="28" spans="1:14" ht="15">
      <c r="A28" s="6" t="s">
        <v>46</v>
      </c>
      <c r="B28" s="1" t="s">
        <v>47</v>
      </c>
      <c r="C28" s="17">
        <v>670</v>
      </c>
      <c r="D28" s="17">
        <v>2610</v>
      </c>
      <c r="E28" s="17">
        <v>656</v>
      </c>
      <c r="F28" s="17">
        <v>52.335</v>
      </c>
      <c r="G28" s="18">
        <v>575.75</v>
      </c>
      <c r="H28" s="19">
        <v>1177.84317</v>
      </c>
      <c r="I28" s="17">
        <v>1811.27</v>
      </c>
      <c r="J28" s="17">
        <v>345</v>
      </c>
      <c r="K28" s="17">
        <v>1706</v>
      </c>
      <c r="L28" s="25">
        <v>1520.5</v>
      </c>
      <c r="M28" s="21">
        <v>2686.239999999998</v>
      </c>
      <c r="N28" s="13">
        <f t="shared" si="0"/>
        <v>13810.938169999998</v>
      </c>
    </row>
    <row r="29" spans="1:14" ht="15">
      <c r="A29" s="6" t="s">
        <v>48</v>
      </c>
      <c r="B29" s="1" t="s">
        <v>49</v>
      </c>
      <c r="C29" s="17">
        <v>416</v>
      </c>
      <c r="D29" s="17">
        <v>0</v>
      </c>
      <c r="E29" s="17">
        <v>27</v>
      </c>
      <c r="F29" s="17">
        <v>0</v>
      </c>
      <c r="G29" s="18">
        <v>187.97</v>
      </c>
      <c r="H29" s="19">
        <v>2653.5420000000004</v>
      </c>
      <c r="I29" s="17">
        <v>3722.928</v>
      </c>
      <c r="J29" s="17"/>
      <c r="K29" s="17">
        <v>0</v>
      </c>
      <c r="L29" s="25">
        <v>0</v>
      </c>
      <c r="M29" s="21">
        <v>0</v>
      </c>
      <c r="N29" s="13">
        <f t="shared" si="0"/>
        <v>7007.4400000000005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  <c r="H30" s="19">
        <v>0</v>
      </c>
      <c r="I30" s="17">
        <v>0</v>
      </c>
      <c r="J30" s="17"/>
      <c r="K30" s="17">
        <v>0</v>
      </c>
      <c r="L30" s="25">
        <v>0</v>
      </c>
      <c r="M30" s="21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17">
        <v>0</v>
      </c>
      <c r="D31" s="17">
        <v>120</v>
      </c>
      <c r="E31" s="17">
        <v>65</v>
      </c>
      <c r="F31" s="17">
        <v>0</v>
      </c>
      <c r="G31" s="18">
        <v>19.48</v>
      </c>
      <c r="H31" s="19">
        <v>1510.1029999999998</v>
      </c>
      <c r="I31" s="17">
        <v>503.782</v>
      </c>
      <c r="J31" s="17"/>
      <c r="K31" s="17">
        <v>0</v>
      </c>
      <c r="L31" s="25">
        <v>0</v>
      </c>
      <c r="M31" s="21">
        <v>0</v>
      </c>
      <c r="N31" s="13">
        <f t="shared" si="0"/>
        <v>2218.365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  <c r="I32" s="17">
        <v>0</v>
      </c>
      <c r="J32" s="17"/>
      <c r="K32" s="17">
        <v>0</v>
      </c>
      <c r="L32" s="25">
        <v>0</v>
      </c>
      <c r="M32" s="21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7">
        <v>1349</v>
      </c>
      <c r="D33" s="17">
        <v>2500</v>
      </c>
      <c r="E33" s="17">
        <v>911</v>
      </c>
      <c r="F33" s="17">
        <v>523.5818900001366</v>
      </c>
      <c r="G33" s="18">
        <v>830.53</v>
      </c>
      <c r="H33" s="19">
        <v>3109.174999999994</v>
      </c>
      <c r="I33" s="17">
        <v>4415.726</v>
      </c>
      <c r="J33" s="17">
        <v>1214</v>
      </c>
      <c r="K33" s="17">
        <v>1072</v>
      </c>
      <c r="L33" s="25">
        <v>1447</v>
      </c>
      <c r="M33" s="21">
        <v>884.29</v>
      </c>
      <c r="N33" s="13">
        <f t="shared" si="0"/>
        <v>18256.30289000013</v>
      </c>
    </row>
    <row r="34" spans="1:14" ht="15">
      <c r="A34" s="7" t="s">
        <v>58</v>
      </c>
      <c r="B34" s="8" t="s">
        <v>59</v>
      </c>
      <c r="C34" s="17">
        <v>96754</v>
      </c>
      <c r="D34" s="26">
        <f>D3+D4+D5+D6+D7+D8+D9+D16+D19+D26+D27+D28+D29+D30+D31+D32+D33</f>
        <v>79168</v>
      </c>
      <c r="E34" s="17">
        <v>85677</v>
      </c>
      <c r="F34" s="17">
        <v>26286.304200000137</v>
      </c>
      <c r="G34" s="30">
        <v>59591.18</v>
      </c>
      <c r="H34" s="19">
        <v>84434.91700000013</v>
      </c>
      <c r="I34" s="17">
        <f>I3+I5+I4+I6+I7+I8+I9+I16+I19+I26+I27+I28+I29+I30+I32+I31+I33</f>
        <v>108023.93400000001</v>
      </c>
      <c r="J34" s="20">
        <f>SUM(J3:J10,J13,J19,J26:J33)</f>
        <v>70218</v>
      </c>
      <c r="K34" s="20">
        <f>SUM(K3:K10)+K13+K19+SUM(K26:K33)</f>
        <v>93458</v>
      </c>
      <c r="L34" s="25">
        <v>69629.714</v>
      </c>
      <c r="M34" s="22">
        <f>SUM(M3:M9)+M16+M19+SUM(M26:M33)</f>
        <v>57614.88</v>
      </c>
      <c r="N34" s="9">
        <f t="shared" si="0"/>
        <v>830855.9292000004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0BD1-A3F6-4B3E-89AD-1372ACBA9020}">
  <dimension ref="A1:N34"/>
  <sheetViews>
    <sheetView zoomScale="90" zoomScaleNormal="90" workbookViewId="0" topLeftCell="A1">
      <selection activeCell="J3" sqref="J3:J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74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5">
        <v>3946</v>
      </c>
      <c r="D3" s="17">
        <v>3469</v>
      </c>
      <c r="E3" s="17">
        <v>444</v>
      </c>
      <c r="F3" s="17">
        <v>434.606</v>
      </c>
      <c r="G3" s="18">
        <v>4710.34</v>
      </c>
      <c r="H3" s="17">
        <v>4273.505000000001</v>
      </c>
      <c r="I3" s="17">
        <v>48766.422</v>
      </c>
      <c r="J3" s="17">
        <v>2402</v>
      </c>
      <c r="K3" s="17">
        <v>2435</v>
      </c>
      <c r="L3" s="25">
        <v>1019</v>
      </c>
      <c r="M3" s="21">
        <v>3058.7999999999956</v>
      </c>
      <c r="N3" s="13">
        <f>SUM(C3:M3)</f>
        <v>74958.67299999998</v>
      </c>
    </row>
    <row r="4" spans="1:14" ht="15">
      <c r="A4" s="6" t="s">
        <v>2</v>
      </c>
      <c r="B4" s="1" t="s">
        <v>3</v>
      </c>
      <c r="C4" s="25">
        <v>13086</v>
      </c>
      <c r="D4" s="17">
        <v>12615</v>
      </c>
      <c r="E4" s="17">
        <v>2521</v>
      </c>
      <c r="F4" s="17">
        <v>0</v>
      </c>
      <c r="G4" s="18">
        <v>13219.63</v>
      </c>
      <c r="H4" s="17">
        <v>7205.050000000003</v>
      </c>
      <c r="I4" s="17">
        <v>12389.546430000002</v>
      </c>
      <c r="J4" s="17">
        <v>4431</v>
      </c>
      <c r="K4" s="17">
        <v>2049</v>
      </c>
      <c r="L4" s="25">
        <v>0</v>
      </c>
      <c r="M4" s="21">
        <v>3395.3499999999985</v>
      </c>
      <c r="N4" s="13">
        <f aca="true" t="shared" si="0" ref="N4:N34">SUM(C4:M4)</f>
        <v>70911.57643000002</v>
      </c>
    </row>
    <row r="5" spans="1:14" ht="15">
      <c r="A5" s="6" t="s">
        <v>4</v>
      </c>
      <c r="B5" s="1" t="s">
        <v>5</v>
      </c>
      <c r="C5" s="25">
        <v>3446</v>
      </c>
      <c r="D5" s="17">
        <v>3608</v>
      </c>
      <c r="E5" s="17">
        <v>4360</v>
      </c>
      <c r="F5" s="17">
        <v>1510.779</v>
      </c>
      <c r="G5" s="18">
        <v>5080.9</v>
      </c>
      <c r="H5" s="17">
        <v>17667.202999999994</v>
      </c>
      <c r="I5" s="17">
        <v>6572.527</v>
      </c>
      <c r="J5" s="17">
        <v>4460</v>
      </c>
      <c r="K5" s="17">
        <v>9670</v>
      </c>
      <c r="L5" s="25">
        <v>6925</v>
      </c>
      <c r="M5" s="21">
        <v>7623.46</v>
      </c>
      <c r="N5" s="13">
        <f t="shared" si="0"/>
        <v>70923.869</v>
      </c>
    </row>
    <row r="6" spans="1:14" ht="15">
      <c r="A6" s="6" t="s">
        <v>6</v>
      </c>
      <c r="B6" s="1" t="s">
        <v>7</v>
      </c>
      <c r="C6" s="25">
        <v>0</v>
      </c>
      <c r="D6" s="17">
        <v>0</v>
      </c>
      <c r="E6" s="17">
        <v>0</v>
      </c>
      <c r="F6" s="17">
        <v>0</v>
      </c>
      <c r="G6" s="18">
        <v>0</v>
      </c>
      <c r="H6" s="17">
        <v>0</v>
      </c>
      <c r="I6" s="17">
        <v>0</v>
      </c>
      <c r="J6" s="17"/>
      <c r="K6" s="17">
        <v>0</v>
      </c>
      <c r="L6" s="25">
        <v>0</v>
      </c>
      <c r="M6" s="21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5">
        <v>0</v>
      </c>
      <c r="D7" s="17">
        <v>0</v>
      </c>
      <c r="E7" s="17">
        <v>0</v>
      </c>
      <c r="F7" s="17">
        <v>0</v>
      </c>
      <c r="G7" s="18">
        <v>0</v>
      </c>
      <c r="H7" s="17">
        <v>0</v>
      </c>
      <c r="I7" s="17">
        <v>94.4</v>
      </c>
      <c r="J7" s="17"/>
      <c r="K7" s="17">
        <v>0</v>
      </c>
      <c r="L7" s="25">
        <v>0</v>
      </c>
      <c r="M7" s="21">
        <v>0</v>
      </c>
      <c r="N7" s="13">
        <f t="shared" si="0"/>
        <v>94.4</v>
      </c>
    </row>
    <row r="8" spans="1:14" ht="15">
      <c r="A8" s="6" t="s">
        <v>10</v>
      </c>
      <c r="B8" s="1" t="s">
        <v>11</v>
      </c>
      <c r="C8" s="25">
        <v>0</v>
      </c>
      <c r="D8" s="17">
        <v>0</v>
      </c>
      <c r="E8" s="17">
        <v>0</v>
      </c>
      <c r="F8" s="17">
        <v>0</v>
      </c>
      <c r="G8" s="18">
        <v>0</v>
      </c>
      <c r="H8" s="17">
        <v>0</v>
      </c>
      <c r="I8" s="17">
        <v>0</v>
      </c>
      <c r="J8" s="17"/>
      <c r="K8" s="17">
        <v>0</v>
      </c>
      <c r="L8" s="25">
        <v>0</v>
      </c>
      <c r="M8" s="21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25">
        <v>0</v>
      </c>
      <c r="D9" s="17">
        <v>0</v>
      </c>
      <c r="E9" s="17">
        <v>0</v>
      </c>
      <c r="F9" s="17">
        <v>0</v>
      </c>
      <c r="G9" s="18">
        <v>222.44</v>
      </c>
      <c r="H9" s="17">
        <v>0</v>
      </c>
      <c r="I9" s="17">
        <v>0</v>
      </c>
      <c r="J9" s="17">
        <v>0</v>
      </c>
      <c r="K9" s="17">
        <v>0</v>
      </c>
      <c r="L9" s="25">
        <v>0</v>
      </c>
      <c r="M9" s="21">
        <v>0</v>
      </c>
      <c r="N9" s="13">
        <f t="shared" si="0"/>
        <v>222.44</v>
      </c>
    </row>
    <row r="10" spans="1:14" ht="15">
      <c r="A10" s="6" t="s">
        <v>14</v>
      </c>
      <c r="B10" s="1" t="s">
        <v>15</v>
      </c>
      <c r="C10" s="25">
        <v>3312</v>
      </c>
      <c r="D10" s="17">
        <f>D11+D12</f>
        <v>1811</v>
      </c>
      <c r="E10" s="17">
        <v>5474</v>
      </c>
      <c r="F10" s="17">
        <v>20.5</v>
      </c>
      <c r="G10" s="18">
        <v>1280.61</v>
      </c>
      <c r="H10" s="17">
        <v>226.90200000000095</v>
      </c>
      <c r="I10" s="17">
        <f aca="true" t="shared" si="1" ref="I10">I11+I12</f>
        <v>4658.153</v>
      </c>
      <c r="J10" s="17">
        <f aca="true" t="shared" si="2" ref="J10">SUM(J11:J12)</f>
        <v>8</v>
      </c>
      <c r="K10" s="17">
        <f aca="true" t="shared" si="3" ref="K10">K11+K12</f>
        <v>261</v>
      </c>
      <c r="L10" s="25">
        <v>88</v>
      </c>
      <c r="M10" s="21">
        <f>SUM(M11:M12)</f>
        <v>0</v>
      </c>
      <c r="N10" s="13">
        <f t="shared" si="0"/>
        <v>17140.165</v>
      </c>
    </row>
    <row r="11" spans="1:14" ht="15">
      <c r="A11" s="6" t="s">
        <v>16</v>
      </c>
      <c r="B11" s="1" t="s">
        <v>17</v>
      </c>
      <c r="C11" s="25">
        <v>33</v>
      </c>
      <c r="D11" s="17">
        <v>1228</v>
      </c>
      <c r="E11" s="17">
        <v>2</v>
      </c>
      <c r="F11" s="17">
        <v>20.5</v>
      </c>
      <c r="G11" s="18">
        <v>19.27</v>
      </c>
      <c r="H11" s="17">
        <v>9.628000000000611</v>
      </c>
      <c r="I11" s="17">
        <v>49.1</v>
      </c>
      <c r="J11" s="17">
        <v>0</v>
      </c>
      <c r="K11" s="27">
        <v>176</v>
      </c>
      <c r="L11" s="25">
        <v>55</v>
      </c>
      <c r="M11" s="21">
        <v>0</v>
      </c>
      <c r="N11" s="13">
        <f t="shared" si="0"/>
        <v>1592.4980000000005</v>
      </c>
    </row>
    <row r="12" spans="1:14" ht="15">
      <c r="A12" s="6" t="s">
        <v>18</v>
      </c>
      <c r="B12" s="1" t="s">
        <v>19</v>
      </c>
      <c r="C12" s="25">
        <v>3279</v>
      </c>
      <c r="D12" s="17">
        <v>583</v>
      </c>
      <c r="E12" s="17">
        <v>5472</v>
      </c>
      <c r="F12" s="17">
        <v>0</v>
      </c>
      <c r="G12" s="18">
        <v>1261.34</v>
      </c>
      <c r="H12" s="17">
        <v>217.27399999999943</v>
      </c>
      <c r="I12" s="17">
        <v>4609.053</v>
      </c>
      <c r="J12" s="17">
        <v>8</v>
      </c>
      <c r="K12" s="27">
        <v>85</v>
      </c>
      <c r="L12" s="25">
        <v>33</v>
      </c>
      <c r="M12" s="21">
        <v>0</v>
      </c>
      <c r="N12" s="13">
        <f t="shared" si="0"/>
        <v>15547.667</v>
      </c>
    </row>
    <row r="13" spans="1:14" ht="15">
      <c r="A13" s="6" t="s">
        <v>20</v>
      </c>
      <c r="B13" s="1" t="s">
        <v>21</v>
      </c>
      <c r="C13" s="25">
        <v>705</v>
      </c>
      <c r="D13" s="17">
        <f>D14+D15</f>
        <v>671</v>
      </c>
      <c r="E13" s="17">
        <v>7833</v>
      </c>
      <c r="F13" s="17">
        <v>22.56</v>
      </c>
      <c r="G13" s="18">
        <v>14919.83</v>
      </c>
      <c r="H13" s="17">
        <v>3902.760000000002</v>
      </c>
      <c r="I13" s="17">
        <f>I14+I15</f>
        <v>3188.7603</v>
      </c>
      <c r="J13" s="17">
        <f aca="true" t="shared" si="4" ref="J13">SUM(J14:J15)</f>
        <v>187</v>
      </c>
      <c r="K13" s="17">
        <f aca="true" t="shared" si="5" ref="K13">K14+K15</f>
        <v>2354</v>
      </c>
      <c r="L13" s="25">
        <v>200</v>
      </c>
      <c r="M13" s="21">
        <f>SUM(M14:M15)</f>
        <v>1108.17</v>
      </c>
      <c r="N13" s="13">
        <f t="shared" si="0"/>
        <v>35092.0803</v>
      </c>
    </row>
    <row r="14" spans="1:14" ht="15">
      <c r="A14" s="6" t="s">
        <v>16</v>
      </c>
      <c r="B14" s="1" t="s">
        <v>22</v>
      </c>
      <c r="C14" s="25">
        <v>270</v>
      </c>
      <c r="D14" s="17">
        <v>128</v>
      </c>
      <c r="E14" s="17">
        <v>5509</v>
      </c>
      <c r="F14" s="17">
        <v>0</v>
      </c>
      <c r="G14" s="18">
        <v>370.19</v>
      </c>
      <c r="H14" s="17">
        <v>1113.2680000000037</v>
      </c>
      <c r="I14" s="17">
        <v>2126.0872999999997</v>
      </c>
      <c r="J14" s="17">
        <v>127</v>
      </c>
      <c r="K14" s="27">
        <v>436</v>
      </c>
      <c r="L14" s="25">
        <v>0</v>
      </c>
      <c r="M14" s="21">
        <v>149.93000000000006</v>
      </c>
      <c r="N14" s="13">
        <f t="shared" si="0"/>
        <v>10229.475300000004</v>
      </c>
    </row>
    <row r="15" spans="1:14" ht="15">
      <c r="A15" s="6" t="s">
        <v>18</v>
      </c>
      <c r="B15" s="1" t="s">
        <v>23</v>
      </c>
      <c r="C15" s="25">
        <v>435</v>
      </c>
      <c r="D15" s="17">
        <v>543</v>
      </c>
      <c r="E15" s="17">
        <v>2324</v>
      </c>
      <c r="F15" s="17">
        <v>22.56</v>
      </c>
      <c r="G15" s="18">
        <v>14549.64</v>
      </c>
      <c r="H15" s="17">
        <v>2789.4919999999975</v>
      </c>
      <c r="I15" s="17">
        <v>1062.673</v>
      </c>
      <c r="J15" s="17">
        <v>60</v>
      </c>
      <c r="K15" s="27">
        <v>1918</v>
      </c>
      <c r="L15" s="25">
        <v>200</v>
      </c>
      <c r="M15" s="21">
        <v>958.24</v>
      </c>
      <c r="N15" s="13">
        <f t="shared" si="0"/>
        <v>24862.605</v>
      </c>
    </row>
    <row r="16" spans="1:14" ht="15">
      <c r="A16" s="6" t="s">
        <v>24</v>
      </c>
      <c r="B16" s="1" t="s">
        <v>25</v>
      </c>
      <c r="C16" s="25">
        <v>4017</v>
      </c>
      <c r="D16" s="17">
        <f aca="true" t="shared" si="6" ref="D16:D18">D10+D13</f>
        <v>2482</v>
      </c>
      <c r="E16" s="17">
        <v>13307</v>
      </c>
      <c r="F16" s="17">
        <v>43.06</v>
      </c>
      <c r="G16" s="18">
        <v>16200.44</v>
      </c>
      <c r="H16" s="17">
        <v>4129.662000000011</v>
      </c>
      <c r="I16" s="17">
        <f aca="true" t="shared" si="7" ref="I16">I17+I18</f>
        <v>7846.913299999999</v>
      </c>
      <c r="J16" s="17">
        <f aca="true" t="shared" si="8" ref="J16">SUM(J17:J18)</f>
        <v>195</v>
      </c>
      <c r="K16" s="17">
        <f aca="true" t="shared" si="9" ref="K16">K17+K18</f>
        <v>2615</v>
      </c>
      <c r="L16" s="25">
        <v>288</v>
      </c>
      <c r="M16" s="21">
        <f>SUM(M17:M18)</f>
        <v>1108.17</v>
      </c>
      <c r="N16" s="13">
        <f t="shared" si="0"/>
        <v>52232.24530000001</v>
      </c>
    </row>
    <row r="17" spans="1:14" ht="15">
      <c r="A17" s="6" t="s">
        <v>16</v>
      </c>
      <c r="B17" s="1" t="s">
        <v>26</v>
      </c>
      <c r="C17" s="25">
        <v>303</v>
      </c>
      <c r="D17" s="17">
        <f t="shared" si="6"/>
        <v>1356</v>
      </c>
      <c r="E17" s="17">
        <v>5511</v>
      </c>
      <c r="F17" s="17">
        <v>20.5</v>
      </c>
      <c r="G17" s="18">
        <v>389.46</v>
      </c>
      <c r="H17" s="17">
        <v>1122.895999999997</v>
      </c>
      <c r="I17" s="17">
        <f aca="true" t="shared" si="10" ref="I17:J18">I11+I14</f>
        <v>2175.1872999999996</v>
      </c>
      <c r="J17" s="17">
        <f t="shared" si="10"/>
        <v>127</v>
      </c>
      <c r="K17" s="28">
        <f aca="true" t="shared" si="11" ref="K17:K18">K11+K14</f>
        <v>612</v>
      </c>
      <c r="L17" s="25">
        <v>55</v>
      </c>
      <c r="M17" s="21">
        <f aca="true" t="shared" si="12" ref="M17:M18">M11+M14</f>
        <v>149.93000000000006</v>
      </c>
      <c r="N17" s="13">
        <f t="shared" si="0"/>
        <v>11821.973299999996</v>
      </c>
    </row>
    <row r="18" spans="1:14" ht="15">
      <c r="A18" s="6" t="s">
        <v>18</v>
      </c>
      <c r="B18" s="1" t="s">
        <v>27</v>
      </c>
      <c r="C18" s="25">
        <v>3714</v>
      </c>
      <c r="D18" s="17">
        <f t="shared" si="6"/>
        <v>1126</v>
      </c>
      <c r="E18" s="17">
        <v>7796</v>
      </c>
      <c r="F18" s="17">
        <v>22.56</v>
      </c>
      <c r="G18" s="18">
        <v>15810.98</v>
      </c>
      <c r="H18" s="17">
        <v>3006.7659999999933</v>
      </c>
      <c r="I18" s="17">
        <f t="shared" si="10"/>
        <v>5671.726</v>
      </c>
      <c r="J18" s="17">
        <f t="shared" si="10"/>
        <v>68</v>
      </c>
      <c r="K18" s="28">
        <f t="shared" si="11"/>
        <v>2003</v>
      </c>
      <c r="L18" s="25">
        <v>233</v>
      </c>
      <c r="M18" s="21">
        <f t="shared" si="12"/>
        <v>958.24</v>
      </c>
      <c r="N18" s="13">
        <f t="shared" si="0"/>
        <v>40410.27199999999</v>
      </c>
    </row>
    <row r="19" spans="1:14" ht="15">
      <c r="A19" s="6" t="s">
        <v>28</v>
      </c>
      <c r="B19" s="1" t="s">
        <v>29</v>
      </c>
      <c r="C19" s="25">
        <v>13552</v>
      </c>
      <c r="D19" s="17">
        <f>D20+D25+D24</f>
        <v>14605</v>
      </c>
      <c r="E19" s="17">
        <v>8875</v>
      </c>
      <c r="F19" s="17">
        <v>20378.334250000004</v>
      </c>
      <c r="G19" s="18">
        <v>9983.68</v>
      </c>
      <c r="H19" s="19">
        <f>H20+H24+H25</f>
        <v>27002.054860000026</v>
      </c>
      <c r="I19" s="17">
        <f aca="true" t="shared" si="13" ref="I19">I20+I24+I25</f>
        <v>15799.537419999999</v>
      </c>
      <c r="J19" s="17">
        <f aca="true" t="shared" si="14" ref="J19">SUM(J20,J24:J25)</f>
        <v>30395</v>
      </c>
      <c r="K19" s="17">
        <f aca="true" t="shared" si="15" ref="K19">SUM(K21:K25)</f>
        <v>50141</v>
      </c>
      <c r="L19" s="25">
        <v>12960</v>
      </c>
      <c r="M19" s="21">
        <f>M20+M24+M25</f>
        <v>20661.139999999978</v>
      </c>
      <c r="N19" s="13">
        <f t="shared" si="0"/>
        <v>224352.74653000003</v>
      </c>
    </row>
    <row r="20" spans="1:14" ht="15">
      <c r="A20" s="6" t="s">
        <v>30</v>
      </c>
      <c r="B20" s="1" t="s">
        <v>31</v>
      </c>
      <c r="C20" s="25">
        <v>13438</v>
      </c>
      <c r="D20" s="17">
        <f>D21+D22+D23</f>
        <v>14605</v>
      </c>
      <c r="E20" s="17">
        <v>8875</v>
      </c>
      <c r="F20" s="17">
        <v>20378.334250000004</v>
      </c>
      <c r="G20" s="18">
        <v>9975.539999999999</v>
      </c>
      <c r="H20" s="19">
        <f>H21+H22+H23</f>
        <v>26086.668860000027</v>
      </c>
      <c r="I20" s="17">
        <f>I21+I22+I23</f>
        <v>15589.88252</v>
      </c>
      <c r="J20" s="17">
        <f aca="true" t="shared" si="16" ref="J20">SUM(J21:J23)</f>
        <v>30395</v>
      </c>
      <c r="K20" s="17">
        <f aca="true" t="shared" si="17" ref="K20">K21+K22+K23</f>
        <v>50141</v>
      </c>
      <c r="L20" s="25">
        <v>12796</v>
      </c>
      <c r="M20" s="21">
        <f>SUM(M21:M23)</f>
        <v>17717.82999999998</v>
      </c>
      <c r="N20" s="13">
        <f t="shared" si="0"/>
        <v>219998.25563</v>
      </c>
    </row>
    <row r="21" spans="1:14" ht="15">
      <c r="A21" s="6" t="s">
        <v>32</v>
      </c>
      <c r="B21" s="1" t="s">
        <v>33</v>
      </c>
      <c r="C21" s="25">
        <v>12074</v>
      </c>
      <c r="D21" s="17">
        <v>13343</v>
      </c>
      <c r="E21" s="17">
        <v>7877</v>
      </c>
      <c r="F21" s="17">
        <v>18203.434</v>
      </c>
      <c r="G21" s="18">
        <v>8552.4</v>
      </c>
      <c r="H21" s="17">
        <v>21162.415610000025</v>
      </c>
      <c r="I21" s="17">
        <v>10881.75418</v>
      </c>
      <c r="J21" s="17">
        <f>27163+1394</f>
        <v>28557</v>
      </c>
      <c r="K21" s="27">
        <v>46355</v>
      </c>
      <c r="L21" s="25">
        <v>10431</v>
      </c>
      <c r="M21" s="21">
        <v>15699.669999999984</v>
      </c>
      <c r="N21" s="13">
        <f t="shared" si="0"/>
        <v>193136.67379000003</v>
      </c>
    </row>
    <row r="22" spans="1:14" ht="15">
      <c r="A22" s="6" t="s">
        <v>34</v>
      </c>
      <c r="B22" s="1" t="s">
        <v>35</v>
      </c>
      <c r="C22" s="25">
        <v>1364</v>
      </c>
      <c r="D22" s="17">
        <v>1262</v>
      </c>
      <c r="E22" s="17">
        <v>998</v>
      </c>
      <c r="F22" s="17">
        <v>2174.900250000001</v>
      </c>
      <c r="G22" s="18">
        <v>1021.24</v>
      </c>
      <c r="H22" s="17">
        <v>4924.253250000002</v>
      </c>
      <c r="I22" s="17">
        <v>4708.12834</v>
      </c>
      <c r="J22" s="17">
        <v>1838</v>
      </c>
      <c r="K22" s="27">
        <v>3786</v>
      </c>
      <c r="L22" s="25">
        <v>2365</v>
      </c>
      <c r="M22" s="21">
        <v>2018.1599999999962</v>
      </c>
      <c r="N22" s="13">
        <f t="shared" si="0"/>
        <v>26459.681839999997</v>
      </c>
    </row>
    <row r="23" spans="1:14" ht="15">
      <c r="A23" s="6" t="s">
        <v>36</v>
      </c>
      <c r="B23" s="1" t="s">
        <v>37</v>
      </c>
      <c r="C23" s="25">
        <v>0</v>
      </c>
      <c r="D23" s="17">
        <v>0</v>
      </c>
      <c r="E23" s="17">
        <v>0</v>
      </c>
      <c r="F23" s="17">
        <v>0</v>
      </c>
      <c r="G23" s="18">
        <v>401.9</v>
      </c>
      <c r="H23" s="17">
        <v>0</v>
      </c>
      <c r="I23" s="17">
        <v>0</v>
      </c>
      <c r="J23" s="17">
        <v>0</v>
      </c>
      <c r="K23" s="27">
        <v>0</v>
      </c>
      <c r="L23" s="25">
        <v>0</v>
      </c>
      <c r="M23" s="21">
        <v>0</v>
      </c>
      <c r="N23" s="13">
        <f t="shared" si="0"/>
        <v>401.9</v>
      </c>
    </row>
    <row r="24" spans="1:14" ht="15">
      <c r="A24" s="6" t="s">
        <v>38</v>
      </c>
      <c r="B24" s="1" t="s">
        <v>39</v>
      </c>
      <c r="C24" s="25">
        <v>114</v>
      </c>
      <c r="D24" s="17">
        <v>0</v>
      </c>
      <c r="E24" s="17">
        <v>0</v>
      </c>
      <c r="F24" s="17">
        <v>0</v>
      </c>
      <c r="G24" s="18">
        <v>8.14</v>
      </c>
      <c r="H24" s="17">
        <v>915.3860000000004</v>
      </c>
      <c r="I24" s="17">
        <v>209.6549</v>
      </c>
      <c r="J24" s="17"/>
      <c r="K24" s="27">
        <v>0</v>
      </c>
      <c r="L24" s="25">
        <v>164</v>
      </c>
      <c r="M24" s="21">
        <v>2943.3099999999995</v>
      </c>
      <c r="N24" s="13">
        <f t="shared" si="0"/>
        <v>4354.4909</v>
      </c>
    </row>
    <row r="25" spans="1:14" ht="15">
      <c r="A25" s="6" t="s">
        <v>40</v>
      </c>
      <c r="B25" s="1" t="s">
        <v>41</v>
      </c>
      <c r="C25" s="2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27">
        <v>0</v>
      </c>
      <c r="L25" s="25">
        <v>0</v>
      </c>
      <c r="M25" s="21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7"/>
      <c r="K26" s="17">
        <v>0</v>
      </c>
      <c r="L26" s="25">
        <v>0</v>
      </c>
      <c r="M26" s="21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2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7"/>
      <c r="K27" s="17">
        <v>0</v>
      </c>
      <c r="L27" s="25">
        <v>0</v>
      </c>
      <c r="M27" s="21">
        <v>0</v>
      </c>
      <c r="N27" s="13">
        <f t="shared" si="0"/>
        <v>0</v>
      </c>
    </row>
    <row r="28" spans="1:14" ht="15">
      <c r="A28" s="6" t="s">
        <v>46</v>
      </c>
      <c r="B28" s="1" t="s">
        <v>47</v>
      </c>
      <c r="C28" s="25">
        <v>31</v>
      </c>
      <c r="D28" s="17">
        <v>14</v>
      </c>
      <c r="E28" s="17">
        <v>136</v>
      </c>
      <c r="F28" s="17">
        <v>0</v>
      </c>
      <c r="G28" s="18">
        <v>1430.06</v>
      </c>
      <c r="H28" s="17">
        <v>26.059999999999945</v>
      </c>
      <c r="I28" s="17">
        <v>394.251</v>
      </c>
      <c r="J28" s="17">
        <v>0</v>
      </c>
      <c r="K28" s="17">
        <v>276</v>
      </c>
      <c r="L28" s="25">
        <v>94</v>
      </c>
      <c r="M28" s="21">
        <v>7.3799999999999955</v>
      </c>
      <c r="N28" s="13">
        <f t="shared" si="0"/>
        <v>2408.751</v>
      </c>
    </row>
    <row r="29" spans="1:14" ht="15">
      <c r="A29" s="6" t="s">
        <v>48</v>
      </c>
      <c r="B29" s="1" t="s">
        <v>49</v>
      </c>
      <c r="C29" s="2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10.713</v>
      </c>
      <c r="J29" s="17"/>
      <c r="K29" s="17">
        <v>0</v>
      </c>
      <c r="L29" s="25">
        <v>0</v>
      </c>
      <c r="M29" s="21">
        <v>0</v>
      </c>
      <c r="N29" s="13">
        <f t="shared" si="0"/>
        <v>10.713</v>
      </c>
    </row>
    <row r="30" spans="1:14" ht="15">
      <c r="A30" s="6" t="s">
        <v>50</v>
      </c>
      <c r="B30" s="1" t="s">
        <v>51</v>
      </c>
      <c r="C30" s="2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7"/>
      <c r="K30" s="17">
        <v>0</v>
      </c>
      <c r="L30" s="25">
        <v>0</v>
      </c>
      <c r="M30" s="21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25">
        <v>0</v>
      </c>
      <c r="D31" s="17">
        <v>0</v>
      </c>
      <c r="E31" s="17">
        <v>0</v>
      </c>
      <c r="F31" s="17">
        <v>0</v>
      </c>
      <c r="G31" s="18">
        <v>29.39</v>
      </c>
      <c r="H31" s="17">
        <v>0</v>
      </c>
      <c r="I31" s="17">
        <v>0</v>
      </c>
      <c r="J31" s="17"/>
      <c r="K31" s="17">
        <v>0</v>
      </c>
      <c r="L31" s="25">
        <v>0</v>
      </c>
      <c r="M31" s="21">
        <v>0</v>
      </c>
      <c r="N31" s="13">
        <f t="shared" si="0"/>
        <v>29.39</v>
      </c>
    </row>
    <row r="32" spans="1:14" ht="15">
      <c r="A32" s="6" t="s">
        <v>54</v>
      </c>
      <c r="B32" s="1" t="s">
        <v>55</v>
      </c>
      <c r="C32" s="2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7"/>
      <c r="K32" s="17">
        <v>0</v>
      </c>
      <c r="L32" s="25">
        <v>0</v>
      </c>
      <c r="M32" s="21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25">
        <v>1647</v>
      </c>
      <c r="D33" s="17">
        <v>2021</v>
      </c>
      <c r="E33" s="17">
        <v>232</v>
      </c>
      <c r="F33" s="17">
        <v>133.40874</v>
      </c>
      <c r="G33" s="18">
        <v>900.04</v>
      </c>
      <c r="H33" s="17">
        <v>2819.0847600000016</v>
      </c>
      <c r="I33" s="17">
        <v>4374.437030000023</v>
      </c>
      <c r="J33" s="17">
        <v>113</v>
      </c>
      <c r="K33" s="17">
        <v>501</v>
      </c>
      <c r="L33" s="25">
        <v>152</v>
      </c>
      <c r="M33" s="21">
        <v>202.44000000000005</v>
      </c>
      <c r="N33" s="13">
        <f t="shared" si="0"/>
        <v>13095.410530000025</v>
      </c>
    </row>
    <row r="34" spans="1:14" ht="15">
      <c r="A34" s="7" t="s">
        <v>58</v>
      </c>
      <c r="B34" s="8" t="s">
        <v>59</v>
      </c>
      <c r="C34" s="25">
        <v>39725</v>
      </c>
      <c r="D34" s="26">
        <f>D3+D4+D5+D6+D7+D8+D9+D16+D19+D26+D27+D28+D29+D30+D31+D32+D33</f>
        <v>38814</v>
      </c>
      <c r="E34" s="17">
        <v>29875</v>
      </c>
      <c r="F34" s="17">
        <v>22500.187990000002</v>
      </c>
      <c r="G34" s="30">
        <v>51776.92</v>
      </c>
      <c r="H34" s="17">
        <v>63122.61962000016</v>
      </c>
      <c r="I34" s="17">
        <f>I3+I5+I4+I6+I7+I8+I9+I16+I19+I26+I27+I28+I29+I30+I32+I31+I33</f>
        <v>96248.74718000003</v>
      </c>
      <c r="J34" s="20">
        <f aca="true" t="shared" si="18" ref="J34">SUM(J3:J10,J13,J19,J26:J33)</f>
        <v>41996</v>
      </c>
      <c r="K34" s="20">
        <f>SUM(K3:K10)+K13+K19+SUM(K26:K33)</f>
        <v>67687</v>
      </c>
      <c r="L34" s="25">
        <v>21438</v>
      </c>
      <c r="M34" s="22">
        <f>SUM(M3:M9)+M16+M19+SUM(M26:M33)</f>
        <v>36056.73999999997</v>
      </c>
      <c r="N34" s="9">
        <f t="shared" si="0"/>
        <v>509240.2147900002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5F55-6E69-493D-B15D-1F327E7DFDD8}">
  <dimension ref="A1:N34"/>
  <sheetViews>
    <sheetView zoomScale="90" zoomScaleNormal="90" workbookViewId="0" topLeftCell="A1">
      <selection activeCell="J3" sqref="J3:J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75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7">
        <v>9012</v>
      </c>
      <c r="D3" s="17">
        <v>2841</v>
      </c>
      <c r="E3" s="17">
        <v>303</v>
      </c>
      <c r="F3" s="17">
        <v>208.014</v>
      </c>
      <c r="G3" s="18">
        <v>2554.83</v>
      </c>
      <c r="H3" s="19">
        <v>2145.6610000000014</v>
      </c>
      <c r="I3" s="17">
        <v>40616.861</v>
      </c>
      <c r="J3" s="17">
        <v>1837.506</v>
      </c>
      <c r="K3" s="17">
        <v>4094</v>
      </c>
      <c r="L3" s="25">
        <v>780</v>
      </c>
      <c r="M3" s="21">
        <v>5304.870000000003</v>
      </c>
      <c r="N3" s="13">
        <f>SUM(C3:M3)</f>
        <v>69697.742</v>
      </c>
    </row>
    <row r="4" spans="1:14" ht="15">
      <c r="A4" s="6" t="s">
        <v>2</v>
      </c>
      <c r="B4" s="1" t="s">
        <v>3</v>
      </c>
      <c r="C4" s="17">
        <v>7725</v>
      </c>
      <c r="D4" s="17">
        <v>15808</v>
      </c>
      <c r="E4" s="17">
        <v>1922</v>
      </c>
      <c r="F4" s="17">
        <v>0</v>
      </c>
      <c r="G4" s="18">
        <v>4209.06</v>
      </c>
      <c r="H4" s="19">
        <v>3012.6640000000043</v>
      </c>
      <c r="I4" s="17">
        <v>8771.956</v>
      </c>
      <c r="J4" s="17">
        <v>2081.44</v>
      </c>
      <c r="K4" s="17">
        <v>162</v>
      </c>
      <c r="L4" s="25">
        <v>0</v>
      </c>
      <c r="M4" s="21">
        <v>15145.969999999987</v>
      </c>
      <c r="N4" s="13">
        <f aca="true" t="shared" si="0" ref="N4:N34">SUM(C4:M4)</f>
        <v>58838.09</v>
      </c>
    </row>
    <row r="5" spans="1:14" ht="15">
      <c r="A5" s="6" t="s">
        <v>4</v>
      </c>
      <c r="B5" s="1" t="s">
        <v>5</v>
      </c>
      <c r="C5" s="17">
        <v>3957</v>
      </c>
      <c r="D5" s="17">
        <v>2932</v>
      </c>
      <c r="E5" s="17">
        <v>3082</v>
      </c>
      <c r="F5" s="17">
        <v>1036.934</v>
      </c>
      <c r="G5" s="18">
        <v>1754.07</v>
      </c>
      <c r="H5" s="19">
        <v>9543.922000000004</v>
      </c>
      <c r="I5" s="17">
        <v>13435.394</v>
      </c>
      <c r="J5" s="17">
        <v>3716.746</v>
      </c>
      <c r="K5" s="17">
        <v>6788</v>
      </c>
      <c r="L5" s="25">
        <v>4630</v>
      </c>
      <c r="M5" s="21">
        <v>4558.4100000000035</v>
      </c>
      <c r="N5" s="13">
        <f t="shared" si="0"/>
        <v>55434.47600000001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7">
        <v>0</v>
      </c>
      <c r="J6" s="17"/>
      <c r="K6" s="17">
        <v>0</v>
      </c>
      <c r="L6" s="25">
        <v>0</v>
      </c>
      <c r="M6" s="21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0</v>
      </c>
      <c r="E7" s="17">
        <v>0</v>
      </c>
      <c r="F7" s="17">
        <v>0</v>
      </c>
      <c r="G7" s="18">
        <v>0</v>
      </c>
      <c r="H7" s="19">
        <v>0</v>
      </c>
      <c r="I7" s="17">
        <v>0</v>
      </c>
      <c r="J7" s="17"/>
      <c r="K7" s="17">
        <v>0</v>
      </c>
      <c r="L7" s="25">
        <v>0</v>
      </c>
      <c r="M7" s="21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  <c r="I8" s="17">
        <v>0</v>
      </c>
      <c r="J8" s="17"/>
      <c r="K8" s="17">
        <v>0</v>
      </c>
      <c r="L8" s="25">
        <v>0</v>
      </c>
      <c r="M8" s="21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17">
        <v>0</v>
      </c>
      <c r="D9" s="17">
        <v>0</v>
      </c>
      <c r="E9" s="17">
        <v>0</v>
      </c>
      <c r="F9" s="17">
        <v>0</v>
      </c>
      <c r="G9" s="18">
        <v>37.11</v>
      </c>
      <c r="H9" s="19">
        <v>0</v>
      </c>
      <c r="I9" s="17">
        <v>0</v>
      </c>
      <c r="J9" s="17">
        <v>0</v>
      </c>
      <c r="K9" s="17">
        <v>0</v>
      </c>
      <c r="L9" s="25">
        <v>0</v>
      </c>
      <c r="M9" s="21">
        <v>0</v>
      </c>
      <c r="N9" s="13">
        <f t="shared" si="0"/>
        <v>37.11</v>
      </c>
    </row>
    <row r="10" spans="1:14" ht="15">
      <c r="A10" s="6" t="s">
        <v>14</v>
      </c>
      <c r="B10" s="1" t="s">
        <v>15</v>
      </c>
      <c r="C10" s="17">
        <v>77619</v>
      </c>
      <c r="D10" s="17">
        <f>D11+D12</f>
        <v>2091</v>
      </c>
      <c r="E10" s="17">
        <v>28</v>
      </c>
      <c r="F10" s="17">
        <v>358.658</v>
      </c>
      <c r="G10" s="18">
        <v>4578.04</v>
      </c>
      <c r="H10" s="19">
        <v>1161.5820000000003</v>
      </c>
      <c r="I10" s="17">
        <f aca="true" t="shared" si="1" ref="I10">I11+I12</f>
        <v>589.066</v>
      </c>
      <c r="J10" s="17">
        <f aca="true" t="shared" si="2" ref="J10">SUM(J11:J12)</f>
        <v>14</v>
      </c>
      <c r="K10" s="17">
        <f aca="true" t="shared" si="3" ref="K10">K11+K12</f>
        <v>1176</v>
      </c>
      <c r="L10" s="25">
        <v>323</v>
      </c>
      <c r="M10" s="21">
        <f>SUM(M11:M12)</f>
        <v>0</v>
      </c>
      <c r="N10" s="13">
        <f t="shared" si="0"/>
        <v>87938.34599999999</v>
      </c>
    </row>
    <row r="11" spans="1:14" ht="15">
      <c r="A11" s="6" t="s">
        <v>16</v>
      </c>
      <c r="B11" s="1" t="s">
        <v>17</v>
      </c>
      <c r="C11" s="17">
        <v>1</v>
      </c>
      <c r="D11" s="17">
        <v>540</v>
      </c>
      <c r="E11" s="17">
        <v>13</v>
      </c>
      <c r="F11" s="17">
        <v>358.658</v>
      </c>
      <c r="G11" s="18">
        <v>42.45</v>
      </c>
      <c r="H11" s="17">
        <v>479.30300000000034</v>
      </c>
      <c r="I11" s="17">
        <v>563.03</v>
      </c>
      <c r="J11" s="17">
        <v>14</v>
      </c>
      <c r="K11" s="27">
        <v>65</v>
      </c>
      <c r="L11" s="25">
        <v>191</v>
      </c>
      <c r="M11" s="21">
        <v>0</v>
      </c>
      <c r="N11" s="13">
        <f t="shared" si="0"/>
        <v>2267.4410000000007</v>
      </c>
    </row>
    <row r="12" spans="1:14" ht="15">
      <c r="A12" s="6" t="s">
        <v>18</v>
      </c>
      <c r="B12" s="1" t="s">
        <v>19</v>
      </c>
      <c r="C12" s="17">
        <v>77618</v>
      </c>
      <c r="D12" s="17">
        <v>1551</v>
      </c>
      <c r="E12" s="17">
        <v>15</v>
      </c>
      <c r="F12" s="17">
        <v>0</v>
      </c>
      <c r="G12" s="18">
        <v>4535.59</v>
      </c>
      <c r="H12" s="17">
        <v>682.2789999999995</v>
      </c>
      <c r="I12" s="17">
        <v>26.036</v>
      </c>
      <c r="J12" s="17"/>
      <c r="K12" s="27">
        <v>1111</v>
      </c>
      <c r="L12" s="25">
        <v>132</v>
      </c>
      <c r="M12" s="21">
        <v>0</v>
      </c>
      <c r="N12" s="13">
        <f t="shared" si="0"/>
        <v>85670.90499999998</v>
      </c>
    </row>
    <row r="13" spans="1:14" ht="15">
      <c r="A13" s="6" t="s">
        <v>20</v>
      </c>
      <c r="B13" s="1" t="s">
        <v>21</v>
      </c>
      <c r="C13" s="17">
        <v>251</v>
      </c>
      <c r="D13" s="17">
        <f>D14+D15</f>
        <v>397</v>
      </c>
      <c r="E13" s="17">
        <v>9755</v>
      </c>
      <c r="F13" s="17">
        <v>0</v>
      </c>
      <c r="G13" s="18">
        <v>7793.81</v>
      </c>
      <c r="H13" s="19">
        <v>5485.845999999998</v>
      </c>
      <c r="I13" s="17">
        <f>I14+I15</f>
        <v>28381.957000000002</v>
      </c>
      <c r="J13" s="17">
        <f aca="true" t="shared" si="4" ref="J13">SUM(J14:J15)</f>
        <v>7937</v>
      </c>
      <c r="K13" s="17">
        <f aca="true" t="shared" si="5" ref="K13">K14+K15</f>
        <v>2256</v>
      </c>
      <c r="L13" s="25">
        <v>355</v>
      </c>
      <c r="M13" s="21">
        <f>SUM(M14:M15)</f>
        <v>705.4</v>
      </c>
      <c r="N13" s="13">
        <f t="shared" si="0"/>
        <v>63318.013</v>
      </c>
    </row>
    <row r="14" spans="1:14" ht="15">
      <c r="A14" s="6" t="s">
        <v>16</v>
      </c>
      <c r="B14" s="1" t="s">
        <v>22</v>
      </c>
      <c r="C14" s="17">
        <v>85</v>
      </c>
      <c r="D14" s="17">
        <v>143</v>
      </c>
      <c r="E14" s="17">
        <v>5970</v>
      </c>
      <c r="F14" s="17">
        <v>0</v>
      </c>
      <c r="G14" s="18">
        <v>179.87</v>
      </c>
      <c r="H14" s="17">
        <v>2905.008</v>
      </c>
      <c r="I14" s="17">
        <v>9041.596</v>
      </c>
      <c r="J14" s="17">
        <v>85</v>
      </c>
      <c r="K14" s="27">
        <v>275</v>
      </c>
      <c r="L14" s="25">
        <v>0</v>
      </c>
      <c r="M14" s="21">
        <v>82.67</v>
      </c>
      <c r="N14" s="13">
        <f t="shared" si="0"/>
        <v>18767.144</v>
      </c>
    </row>
    <row r="15" spans="1:14" ht="15">
      <c r="A15" s="6" t="s">
        <v>18</v>
      </c>
      <c r="B15" s="1" t="s">
        <v>23</v>
      </c>
      <c r="C15" s="17">
        <v>166</v>
      </c>
      <c r="D15" s="17">
        <v>254</v>
      </c>
      <c r="E15" s="17">
        <v>3785</v>
      </c>
      <c r="F15" s="17">
        <v>0</v>
      </c>
      <c r="G15" s="18">
        <v>7613.94</v>
      </c>
      <c r="H15" s="17">
        <v>2580.8379999999993</v>
      </c>
      <c r="I15" s="17">
        <v>19340.361</v>
      </c>
      <c r="J15" s="17">
        <v>7852</v>
      </c>
      <c r="K15" s="27">
        <v>1981</v>
      </c>
      <c r="L15" s="25">
        <v>355</v>
      </c>
      <c r="M15" s="21">
        <v>622.73</v>
      </c>
      <c r="N15" s="13">
        <f t="shared" si="0"/>
        <v>44550.869</v>
      </c>
    </row>
    <row r="16" spans="1:14" ht="15">
      <c r="A16" s="6" t="s">
        <v>24</v>
      </c>
      <c r="B16" s="1" t="s">
        <v>25</v>
      </c>
      <c r="C16" s="17">
        <v>77870</v>
      </c>
      <c r="D16" s="17">
        <f aca="true" t="shared" si="6" ref="D16:D18">D10+D13</f>
        <v>2488</v>
      </c>
      <c r="E16" s="17">
        <v>9783</v>
      </c>
      <c r="F16" s="17">
        <v>358.658</v>
      </c>
      <c r="G16" s="18">
        <v>12371.85</v>
      </c>
      <c r="H16" s="19">
        <v>6647.428000000014</v>
      </c>
      <c r="I16" s="17">
        <f>I17+I18</f>
        <v>28971.023</v>
      </c>
      <c r="J16" s="17">
        <f aca="true" t="shared" si="7" ref="J16">SUM(J17:J18)</f>
        <v>7951</v>
      </c>
      <c r="K16" s="17">
        <f aca="true" t="shared" si="8" ref="K16">K17+K18</f>
        <v>3432</v>
      </c>
      <c r="L16" s="25">
        <v>678</v>
      </c>
      <c r="M16" s="21">
        <f>SUM(M17:M18)</f>
        <v>705.4</v>
      </c>
      <c r="N16" s="13">
        <f t="shared" si="0"/>
        <v>151256.35900000003</v>
      </c>
    </row>
    <row r="17" spans="1:14" ht="15">
      <c r="A17" s="6" t="s">
        <v>16</v>
      </c>
      <c r="B17" s="1" t="s">
        <v>26</v>
      </c>
      <c r="C17" s="17">
        <v>86</v>
      </c>
      <c r="D17" s="17">
        <f t="shared" si="6"/>
        <v>683</v>
      </c>
      <c r="E17" s="17">
        <v>5983</v>
      </c>
      <c r="F17" s="17">
        <v>358.658</v>
      </c>
      <c r="G17" s="18">
        <v>222.32</v>
      </c>
      <c r="H17" s="17">
        <v>3384.3110000000015</v>
      </c>
      <c r="I17" s="17">
        <f aca="true" t="shared" si="9" ref="I17:J18">I11+I14</f>
        <v>9604.626</v>
      </c>
      <c r="J17" s="17">
        <f t="shared" si="9"/>
        <v>99</v>
      </c>
      <c r="K17" s="28">
        <f aca="true" t="shared" si="10" ref="K17:K18">K11+K14</f>
        <v>340</v>
      </c>
      <c r="L17" s="25">
        <v>191</v>
      </c>
      <c r="M17" s="21">
        <f aca="true" t="shared" si="11" ref="M17:M18">M11+M14</f>
        <v>82.67</v>
      </c>
      <c r="N17" s="13">
        <f t="shared" si="0"/>
        <v>21034.585</v>
      </c>
    </row>
    <row r="18" spans="1:14" ht="15">
      <c r="A18" s="6" t="s">
        <v>18</v>
      </c>
      <c r="B18" s="1" t="s">
        <v>27</v>
      </c>
      <c r="C18" s="17">
        <v>77784</v>
      </c>
      <c r="D18" s="17">
        <f t="shared" si="6"/>
        <v>1805</v>
      </c>
      <c r="E18" s="17">
        <v>3800</v>
      </c>
      <c r="F18" s="17">
        <v>0</v>
      </c>
      <c r="G18" s="18">
        <v>12149.53</v>
      </c>
      <c r="H18" s="17">
        <v>3263.117000000004</v>
      </c>
      <c r="I18" s="17">
        <f t="shared" si="9"/>
        <v>19366.397</v>
      </c>
      <c r="J18" s="17">
        <f t="shared" si="9"/>
        <v>7852</v>
      </c>
      <c r="K18" s="28">
        <f t="shared" si="10"/>
        <v>3092</v>
      </c>
      <c r="L18" s="25">
        <v>487</v>
      </c>
      <c r="M18" s="21">
        <f t="shared" si="11"/>
        <v>622.73</v>
      </c>
      <c r="N18" s="13">
        <f t="shared" si="0"/>
        <v>130221.77399999999</v>
      </c>
    </row>
    <row r="19" spans="1:14" ht="15">
      <c r="A19" s="6" t="s">
        <v>28</v>
      </c>
      <c r="B19" s="1" t="s">
        <v>29</v>
      </c>
      <c r="C19" s="17">
        <v>12235</v>
      </c>
      <c r="D19" s="17">
        <f>D20+D25+D24</f>
        <v>12536</v>
      </c>
      <c r="E19" s="17">
        <v>23059</v>
      </c>
      <c r="F19" s="17">
        <v>13946.10421</v>
      </c>
      <c r="G19" s="18">
        <v>7991.58</v>
      </c>
      <c r="H19" s="19">
        <f>H20+H24+H25</f>
        <v>24517.67692000002</v>
      </c>
      <c r="I19" s="17">
        <f>I20+I24+I25</f>
        <v>28805.689510000004</v>
      </c>
      <c r="J19" s="17">
        <f aca="true" t="shared" si="12" ref="J19">SUM(J20,J24:J25)</f>
        <v>31172</v>
      </c>
      <c r="K19" s="17">
        <f aca="true" t="shared" si="13" ref="K19">SUM(K21:K25)</f>
        <v>34936</v>
      </c>
      <c r="L19" s="25">
        <v>14332</v>
      </c>
      <c r="M19" s="21">
        <f>M20+M24+M25</f>
        <v>26912.870000000003</v>
      </c>
      <c r="N19" s="13">
        <f t="shared" si="0"/>
        <v>230443.92064</v>
      </c>
    </row>
    <row r="20" spans="1:14" ht="15">
      <c r="A20" s="6" t="s">
        <v>30</v>
      </c>
      <c r="B20" s="1" t="s">
        <v>31</v>
      </c>
      <c r="C20" s="17">
        <v>12167</v>
      </c>
      <c r="D20" s="17">
        <f>D21+D22+D23</f>
        <v>12494</v>
      </c>
      <c r="E20" s="17">
        <v>23059</v>
      </c>
      <c r="F20" s="17">
        <v>13946.10421</v>
      </c>
      <c r="G20" s="18">
        <v>7929.46</v>
      </c>
      <c r="H20" s="19">
        <f>H21+H22+H23</f>
        <v>24402.310920000018</v>
      </c>
      <c r="I20" s="17">
        <f>I21+I22+I23</f>
        <v>28022.740510000003</v>
      </c>
      <c r="J20" s="17">
        <f aca="true" t="shared" si="14" ref="J20">SUM(J21:J23)</f>
        <v>31172</v>
      </c>
      <c r="K20" s="17">
        <f aca="true" t="shared" si="15" ref="K20">K21+K22+K23</f>
        <v>34107</v>
      </c>
      <c r="L20" s="25">
        <v>14304</v>
      </c>
      <c r="M20" s="21">
        <f>SUM(M21:M23)</f>
        <v>26912.870000000003</v>
      </c>
      <c r="N20" s="13">
        <f t="shared" si="0"/>
        <v>228516.48564000003</v>
      </c>
    </row>
    <row r="21" spans="1:14" ht="15">
      <c r="A21" s="6" t="s">
        <v>32</v>
      </c>
      <c r="B21" s="1" t="s">
        <v>33</v>
      </c>
      <c r="C21" s="17">
        <v>10879</v>
      </c>
      <c r="D21" s="17">
        <v>11901</v>
      </c>
      <c r="E21" s="17">
        <v>16468</v>
      </c>
      <c r="F21" s="17">
        <v>12867.392</v>
      </c>
      <c r="G21" s="18">
        <v>7481.09</v>
      </c>
      <c r="H21" s="17">
        <v>16469.12931000002</v>
      </c>
      <c r="I21" s="17">
        <v>13795.30528</v>
      </c>
      <c r="J21" s="17">
        <v>28497</v>
      </c>
      <c r="K21" s="27">
        <v>31177</v>
      </c>
      <c r="L21" s="25">
        <v>11833</v>
      </c>
      <c r="M21" s="21">
        <v>23558.160000000003</v>
      </c>
      <c r="N21" s="13">
        <f t="shared" si="0"/>
        <v>184926.07659000004</v>
      </c>
    </row>
    <row r="22" spans="1:14" ht="15">
      <c r="A22" s="6" t="s">
        <v>34</v>
      </c>
      <c r="B22" s="1" t="s">
        <v>35</v>
      </c>
      <c r="C22" s="17">
        <v>1288</v>
      </c>
      <c r="D22" s="17">
        <v>593</v>
      </c>
      <c r="E22" s="17">
        <v>6523</v>
      </c>
      <c r="F22" s="17">
        <v>1078.712209999999</v>
      </c>
      <c r="G22" s="18">
        <v>448.5</v>
      </c>
      <c r="H22" s="17">
        <v>7933.18161</v>
      </c>
      <c r="I22" s="17">
        <v>14227.435230000001</v>
      </c>
      <c r="J22" s="17">
        <v>2675</v>
      </c>
      <c r="K22" s="27">
        <v>2837</v>
      </c>
      <c r="L22" s="25">
        <v>2471</v>
      </c>
      <c r="M22" s="21">
        <v>3354.709999999999</v>
      </c>
      <c r="N22" s="13">
        <f t="shared" si="0"/>
        <v>43429.53905</v>
      </c>
    </row>
    <row r="23" spans="1:14" ht="15">
      <c r="A23" s="6" t="s">
        <v>36</v>
      </c>
      <c r="B23" s="1" t="s">
        <v>37</v>
      </c>
      <c r="C23" s="17">
        <v>0</v>
      </c>
      <c r="D23" s="17">
        <v>0</v>
      </c>
      <c r="E23" s="17">
        <v>68</v>
      </c>
      <c r="F23" s="17">
        <v>0</v>
      </c>
      <c r="G23" s="18">
        <v>-0.13</v>
      </c>
      <c r="H23" s="17">
        <v>0</v>
      </c>
      <c r="I23" s="17">
        <v>0</v>
      </c>
      <c r="J23" s="17"/>
      <c r="K23" s="27">
        <v>93</v>
      </c>
      <c r="L23" s="25">
        <v>0</v>
      </c>
      <c r="M23" s="21">
        <v>0</v>
      </c>
      <c r="N23" s="13">
        <f t="shared" si="0"/>
        <v>160.87</v>
      </c>
    </row>
    <row r="24" spans="1:14" ht="15">
      <c r="A24" s="6" t="s">
        <v>38</v>
      </c>
      <c r="B24" s="1" t="s">
        <v>39</v>
      </c>
      <c r="C24" s="17">
        <v>68</v>
      </c>
      <c r="D24" s="17">
        <v>42</v>
      </c>
      <c r="E24" s="17">
        <v>0</v>
      </c>
      <c r="F24" s="17">
        <v>0</v>
      </c>
      <c r="G24" s="18">
        <v>62.12</v>
      </c>
      <c r="H24" s="17">
        <v>115.36599999999999</v>
      </c>
      <c r="I24" s="17">
        <v>782.949</v>
      </c>
      <c r="J24" s="17"/>
      <c r="K24" s="27">
        <v>829</v>
      </c>
      <c r="L24" s="25">
        <v>28</v>
      </c>
      <c r="M24" s="21">
        <v>0</v>
      </c>
      <c r="N24" s="13">
        <f t="shared" si="0"/>
        <v>1927.435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27">
        <v>0</v>
      </c>
      <c r="L25" s="25">
        <v>0</v>
      </c>
      <c r="M25" s="21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7">
        <v>0</v>
      </c>
      <c r="D26" s="17">
        <v>0</v>
      </c>
      <c r="E26" s="17">
        <v>0</v>
      </c>
      <c r="F26" s="17">
        <v>0</v>
      </c>
      <c r="G26" s="18">
        <v>0</v>
      </c>
      <c r="H26" s="19">
        <v>0</v>
      </c>
      <c r="I26" s="17">
        <v>0</v>
      </c>
      <c r="J26" s="17"/>
      <c r="K26" s="17">
        <v>0</v>
      </c>
      <c r="L26" s="25">
        <v>0</v>
      </c>
      <c r="M26" s="21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17">
        <v>0</v>
      </c>
      <c r="D27" s="17">
        <v>0</v>
      </c>
      <c r="E27" s="17">
        <v>0</v>
      </c>
      <c r="F27" s="17">
        <v>0</v>
      </c>
      <c r="G27" s="18">
        <v>1</v>
      </c>
      <c r="H27" s="19">
        <v>0</v>
      </c>
      <c r="I27" s="17">
        <v>0</v>
      </c>
      <c r="J27" s="17"/>
      <c r="K27" s="17">
        <v>0</v>
      </c>
      <c r="L27" s="25">
        <v>0</v>
      </c>
      <c r="M27" s="21">
        <v>0</v>
      </c>
      <c r="N27" s="13">
        <f t="shared" si="0"/>
        <v>1</v>
      </c>
    </row>
    <row r="28" spans="1:14" ht="15">
      <c r="A28" s="6" t="s">
        <v>46</v>
      </c>
      <c r="B28" s="1" t="s">
        <v>47</v>
      </c>
      <c r="C28" s="17">
        <v>0</v>
      </c>
      <c r="D28" s="17">
        <v>1504</v>
      </c>
      <c r="E28" s="17">
        <v>2</v>
      </c>
      <c r="F28" s="17">
        <v>43.7</v>
      </c>
      <c r="G28" s="18">
        <v>735.2</v>
      </c>
      <c r="H28" s="19">
        <v>47.368000000000166</v>
      </c>
      <c r="I28" s="17">
        <v>884.851</v>
      </c>
      <c r="J28" s="17">
        <v>0</v>
      </c>
      <c r="K28" s="17">
        <v>133</v>
      </c>
      <c r="L28" s="25">
        <v>186</v>
      </c>
      <c r="M28" s="21">
        <v>0</v>
      </c>
      <c r="N28" s="13">
        <f t="shared" si="0"/>
        <v>3536.119</v>
      </c>
    </row>
    <row r="29" spans="1:14" ht="15">
      <c r="A29" s="6" t="s">
        <v>48</v>
      </c>
      <c r="B29" s="1" t="s">
        <v>49</v>
      </c>
      <c r="C29" s="17">
        <v>0</v>
      </c>
      <c r="D29" s="17">
        <v>0</v>
      </c>
      <c r="E29" s="17">
        <v>0</v>
      </c>
      <c r="F29" s="17">
        <v>0</v>
      </c>
      <c r="G29" s="18">
        <v>0</v>
      </c>
      <c r="H29" s="19">
        <v>20109.271</v>
      </c>
      <c r="I29" s="17">
        <v>0</v>
      </c>
      <c r="J29" s="17"/>
      <c r="K29" s="17">
        <v>0</v>
      </c>
      <c r="L29" s="25">
        <v>0</v>
      </c>
      <c r="M29" s="21">
        <v>0</v>
      </c>
      <c r="N29" s="13">
        <f t="shared" si="0"/>
        <v>20109.271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  <c r="H30" s="19">
        <v>0</v>
      </c>
      <c r="I30" s="17">
        <v>0</v>
      </c>
      <c r="J30" s="17"/>
      <c r="K30" s="17">
        <v>0</v>
      </c>
      <c r="L30" s="25">
        <v>0</v>
      </c>
      <c r="M30" s="21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17">
        <v>0</v>
      </c>
      <c r="D31" s="17">
        <v>0</v>
      </c>
      <c r="E31" s="17">
        <v>0</v>
      </c>
      <c r="F31" s="17">
        <v>0</v>
      </c>
      <c r="G31" s="18">
        <v>665.16</v>
      </c>
      <c r="H31" s="19">
        <v>0</v>
      </c>
      <c r="I31" s="17">
        <v>203.45776999999998</v>
      </c>
      <c r="J31" s="17"/>
      <c r="K31" s="17">
        <v>0</v>
      </c>
      <c r="L31" s="25">
        <v>0</v>
      </c>
      <c r="M31" s="21">
        <v>0</v>
      </c>
      <c r="N31" s="13">
        <f t="shared" si="0"/>
        <v>868.61777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  <c r="I32" s="17">
        <v>0</v>
      </c>
      <c r="J32" s="17"/>
      <c r="K32" s="17">
        <v>0</v>
      </c>
      <c r="L32" s="25">
        <v>0</v>
      </c>
      <c r="M32" s="21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7">
        <v>41</v>
      </c>
      <c r="D33" s="17">
        <v>1041</v>
      </c>
      <c r="E33" s="17">
        <v>249</v>
      </c>
      <c r="F33" s="17">
        <v>506.02043999999995</v>
      </c>
      <c r="G33" s="18">
        <v>378.88</v>
      </c>
      <c r="H33" s="19">
        <v>625.5590500000017</v>
      </c>
      <c r="I33" s="17">
        <v>1774.46689</v>
      </c>
      <c r="J33" s="17">
        <v>93.354</v>
      </c>
      <c r="K33" s="17">
        <v>284</v>
      </c>
      <c r="L33" s="25">
        <v>103</v>
      </c>
      <c r="M33" s="21">
        <v>271.16999999999985</v>
      </c>
      <c r="N33" s="13">
        <f t="shared" si="0"/>
        <v>5367.450380000002</v>
      </c>
    </row>
    <row r="34" spans="1:14" ht="15">
      <c r="A34" s="7" t="s">
        <v>58</v>
      </c>
      <c r="B34" s="8" t="s">
        <v>59</v>
      </c>
      <c r="C34" s="17">
        <v>110840</v>
      </c>
      <c r="D34" s="26">
        <f>D3+D4+D5+D6+D7+D8+D9+D16+D19+D26+D27+D28+D29+D30+D31+D32+D33</f>
        <v>39150</v>
      </c>
      <c r="E34" s="17">
        <v>38400</v>
      </c>
      <c r="F34" s="17">
        <v>16099.430650000024</v>
      </c>
      <c r="G34" s="30">
        <v>30698.74</v>
      </c>
      <c r="H34" s="19">
        <v>66649.54997</v>
      </c>
      <c r="I34" s="17">
        <f>I3+I5+I4+I6+I7+I8+I9+I16+I19+I26+I27+I28+I29+I30+I32+I31+I33</f>
        <v>123463.69916999998</v>
      </c>
      <c r="J34" s="20">
        <f aca="true" t="shared" si="16" ref="J34">SUM(J3:J10,J13,J19,J26:J33)</f>
        <v>46852.045999999995</v>
      </c>
      <c r="K34" s="20">
        <f>SUM(K3:K10)+K13+K19+SUM(K26:K33)</f>
        <v>49829</v>
      </c>
      <c r="L34" s="25">
        <v>20709</v>
      </c>
      <c r="M34" s="22">
        <f>SUM(M3:M9)+M16+M19+SUM(M26:M33)</f>
        <v>52898.689999999995</v>
      </c>
      <c r="N34" s="9">
        <f t="shared" si="0"/>
        <v>595590.15579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A6CC-AD56-4AEF-A16E-9D8501F5D100}">
  <dimension ref="A1:N34"/>
  <sheetViews>
    <sheetView zoomScale="90" zoomScaleNormal="90" workbookViewId="0" topLeftCell="A1">
      <selection activeCell="J3" sqref="J3:J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76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5">
        <v>10704</v>
      </c>
      <c r="D3" s="17">
        <v>4633</v>
      </c>
      <c r="E3" s="17">
        <v>4163</v>
      </c>
      <c r="F3" s="17">
        <v>4552</v>
      </c>
      <c r="G3" s="18">
        <v>2680</v>
      </c>
      <c r="H3" s="17">
        <v>10889</v>
      </c>
      <c r="I3" s="17">
        <v>4256</v>
      </c>
      <c r="J3" s="17">
        <v>6145</v>
      </c>
      <c r="K3" s="17">
        <v>5650</v>
      </c>
      <c r="L3" s="25">
        <v>6755</v>
      </c>
      <c r="M3" s="23">
        <v>5500</v>
      </c>
      <c r="N3" s="13">
        <f>SUM(C3:M3)</f>
        <v>65927</v>
      </c>
    </row>
    <row r="4" spans="1:14" ht="15">
      <c r="A4" s="6" t="s">
        <v>2</v>
      </c>
      <c r="B4" s="1" t="s">
        <v>3</v>
      </c>
      <c r="C4" s="25">
        <v>67</v>
      </c>
      <c r="D4" s="17">
        <v>58</v>
      </c>
      <c r="E4" s="17">
        <v>10</v>
      </c>
      <c r="F4" s="17">
        <v>0</v>
      </c>
      <c r="G4" s="18">
        <v>14</v>
      </c>
      <c r="H4" s="17">
        <v>469</v>
      </c>
      <c r="I4" s="17">
        <v>1437</v>
      </c>
      <c r="J4" s="17">
        <v>29</v>
      </c>
      <c r="K4" s="17">
        <v>23</v>
      </c>
      <c r="L4" s="25">
        <v>0</v>
      </c>
      <c r="M4" s="23">
        <v>15</v>
      </c>
      <c r="N4" s="13">
        <f aca="true" t="shared" si="0" ref="N4:N34">SUM(C4:M4)</f>
        <v>2122</v>
      </c>
    </row>
    <row r="5" spans="1:14" ht="15">
      <c r="A5" s="6" t="s">
        <v>4</v>
      </c>
      <c r="B5" s="1" t="s">
        <v>5</v>
      </c>
      <c r="C5" s="25">
        <v>463</v>
      </c>
      <c r="D5" s="17">
        <v>379</v>
      </c>
      <c r="E5" s="17">
        <v>912</v>
      </c>
      <c r="F5" s="17">
        <v>105</v>
      </c>
      <c r="G5" s="18">
        <v>295</v>
      </c>
      <c r="H5" s="17">
        <v>651</v>
      </c>
      <c r="I5" s="17">
        <v>689</v>
      </c>
      <c r="J5" s="17">
        <v>292</v>
      </c>
      <c r="K5" s="17">
        <v>300</v>
      </c>
      <c r="L5" s="25">
        <v>508</v>
      </c>
      <c r="M5" s="23">
        <v>432</v>
      </c>
      <c r="N5" s="13">
        <f t="shared" si="0"/>
        <v>5026</v>
      </c>
    </row>
    <row r="6" spans="1:14" ht="15">
      <c r="A6" s="6" t="s">
        <v>6</v>
      </c>
      <c r="B6" s="1" t="s">
        <v>7</v>
      </c>
      <c r="C6" s="25">
        <v>0</v>
      </c>
      <c r="D6" s="17">
        <v>0</v>
      </c>
      <c r="E6" s="17">
        <v>0</v>
      </c>
      <c r="F6" s="17">
        <v>0</v>
      </c>
      <c r="G6" s="18">
        <v>0</v>
      </c>
      <c r="H6" s="17">
        <v>0</v>
      </c>
      <c r="I6" s="17">
        <v>0</v>
      </c>
      <c r="J6" s="17"/>
      <c r="K6" s="17">
        <v>0</v>
      </c>
      <c r="L6" s="25">
        <v>0</v>
      </c>
      <c r="M6" s="23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5">
        <v>0</v>
      </c>
      <c r="D7" s="17">
        <v>0</v>
      </c>
      <c r="E7" s="17">
        <v>0</v>
      </c>
      <c r="F7" s="17">
        <v>0</v>
      </c>
      <c r="G7" s="18">
        <v>0</v>
      </c>
      <c r="H7" s="17">
        <v>0</v>
      </c>
      <c r="I7" s="17">
        <v>0</v>
      </c>
      <c r="J7" s="17"/>
      <c r="K7" s="17">
        <v>0</v>
      </c>
      <c r="L7" s="25">
        <v>0</v>
      </c>
      <c r="M7" s="23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25">
        <v>0</v>
      </c>
      <c r="D8" s="17">
        <v>0</v>
      </c>
      <c r="E8" s="17">
        <v>0</v>
      </c>
      <c r="F8" s="17">
        <v>0</v>
      </c>
      <c r="G8" s="18">
        <v>0</v>
      </c>
      <c r="H8" s="17">
        <v>1</v>
      </c>
      <c r="I8" s="17">
        <v>0</v>
      </c>
      <c r="J8" s="17"/>
      <c r="K8" s="17">
        <v>0</v>
      </c>
      <c r="L8" s="25">
        <v>0</v>
      </c>
      <c r="M8" s="23">
        <v>0</v>
      </c>
      <c r="N8" s="13">
        <f t="shared" si="0"/>
        <v>1</v>
      </c>
    </row>
    <row r="9" spans="1:14" ht="15">
      <c r="A9" s="6" t="s">
        <v>12</v>
      </c>
      <c r="B9" s="1" t="s">
        <v>13</v>
      </c>
      <c r="C9" s="25">
        <v>1</v>
      </c>
      <c r="D9" s="17">
        <v>32</v>
      </c>
      <c r="E9" s="17">
        <v>23</v>
      </c>
      <c r="F9" s="17">
        <v>0</v>
      </c>
      <c r="G9" s="18">
        <v>15</v>
      </c>
      <c r="H9" s="17">
        <v>8</v>
      </c>
      <c r="I9" s="17">
        <v>91</v>
      </c>
      <c r="J9" s="17">
        <v>18</v>
      </c>
      <c r="K9" s="17">
        <v>12</v>
      </c>
      <c r="L9" s="25">
        <v>37</v>
      </c>
      <c r="M9" s="23">
        <v>5</v>
      </c>
      <c r="N9" s="13">
        <f t="shared" si="0"/>
        <v>242</v>
      </c>
    </row>
    <row r="10" spans="1:14" ht="15">
      <c r="A10" s="6" t="s">
        <v>14</v>
      </c>
      <c r="B10" s="1" t="s">
        <v>15</v>
      </c>
      <c r="C10" s="25">
        <v>2149</v>
      </c>
      <c r="D10" s="17">
        <f>D11+D12</f>
        <v>1073</v>
      </c>
      <c r="E10" s="17">
        <v>617</v>
      </c>
      <c r="F10" s="17">
        <v>143</v>
      </c>
      <c r="G10" s="18">
        <v>925</v>
      </c>
      <c r="H10" s="17">
        <v>2392</v>
      </c>
      <c r="I10" s="17">
        <f>I11+I12</f>
        <v>2054</v>
      </c>
      <c r="J10" s="17">
        <f aca="true" t="shared" si="1" ref="J10">SUM(J11:J12)</f>
        <v>337</v>
      </c>
      <c r="K10" s="17">
        <f>K11+K12</f>
        <v>616</v>
      </c>
      <c r="L10" s="25">
        <v>864</v>
      </c>
      <c r="M10" s="23">
        <f>SUM(M11:M12)</f>
        <v>1084</v>
      </c>
      <c r="N10" s="13">
        <f t="shared" si="0"/>
        <v>12254</v>
      </c>
    </row>
    <row r="11" spans="1:14" ht="15">
      <c r="A11" s="6" t="s">
        <v>16</v>
      </c>
      <c r="B11" s="1" t="s">
        <v>17</v>
      </c>
      <c r="C11" s="25">
        <v>2035</v>
      </c>
      <c r="D11" s="17">
        <v>883</v>
      </c>
      <c r="E11" s="17">
        <v>444</v>
      </c>
      <c r="F11" s="17">
        <v>119</v>
      </c>
      <c r="G11" s="18">
        <v>714</v>
      </c>
      <c r="H11" s="17">
        <v>1666</v>
      </c>
      <c r="I11" s="17">
        <v>1815</v>
      </c>
      <c r="J11" s="17">
        <v>258</v>
      </c>
      <c r="K11" s="27">
        <v>371</v>
      </c>
      <c r="L11" s="25">
        <v>582</v>
      </c>
      <c r="M11" s="23">
        <v>199</v>
      </c>
      <c r="N11" s="13">
        <f t="shared" si="0"/>
        <v>9086</v>
      </c>
    </row>
    <row r="12" spans="1:14" ht="15">
      <c r="A12" s="6" t="s">
        <v>18</v>
      </c>
      <c r="B12" s="1" t="s">
        <v>19</v>
      </c>
      <c r="C12" s="25">
        <v>114</v>
      </c>
      <c r="D12" s="17">
        <v>190</v>
      </c>
      <c r="E12" s="17">
        <v>173</v>
      </c>
      <c r="F12" s="17">
        <v>24</v>
      </c>
      <c r="G12" s="18">
        <v>211</v>
      </c>
      <c r="H12" s="17">
        <v>726</v>
      </c>
      <c r="I12" s="17">
        <v>239</v>
      </c>
      <c r="J12" s="17">
        <v>79</v>
      </c>
      <c r="K12" s="27">
        <v>245</v>
      </c>
      <c r="L12" s="25">
        <v>282</v>
      </c>
      <c r="M12" s="23">
        <v>885</v>
      </c>
      <c r="N12" s="13">
        <f t="shared" si="0"/>
        <v>3168</v>
      </c>
    </row>
    <row r="13" spans="1:14" ht="15">
      <c r="A13" s="6" t="s">
        <v>20</v>
      </c>
      <c r="B13" s="1" t="s">
        <v>21</v>
      </c>
      <c r="C13" s="25">
        <v>1386</v>
      </c>
      <c r="D13" s="17">
        <f>D14+D15</f>
        <v>916</v>
      </c>
      <c r="E13" s="17">
        <v>257</v>
      </c>
      <c r="F13" s="17">
        <v>32</v>
      </c>
      <c r="G13" s="18">
        <v>991</v>
      </c>
      <c r="H13" s="17">
        <v>3953</v>
      </c>
      <c r="I13" s="17">
        <f>I14+I15</f>
        <v>2525</v>
      </c>
      <c r="J13" s="17">
        <f aca="true" t="shared" si="2" ref="J13">SUM(J14:J15)</f>
        <v>213</v>
      </c>
      <c r="K13" s="17">
        <f>K14+K15</f>
        <v>679</v>
      </c>
      <c r="L13" s="25">
        <v>408</v>
      </c>
      <c r="M13" s="23">
        <f>SUM(M14:M15)</f>
        <v>332</v>
      </c>
      <c r="N13" s="13">
        <f t="shared" si="0"/>
        <v>11692</v>
      </c>
    </row>
    <row r="14" spans="1:14" ht="15">
      <c r="A14" s="6" t="s">
        <v>16</v>
      </c>
      <c r="B14" s="1" t="s">
        <v>22</v>
      </c>
      <c r="C14" s="25">
        <v>1304</v>
      </c>
      <c r="D14" s="17">
        <v>781</v>
      </c>
      <c r="E14" s="17">
        <v>160</v>
      </c>
      <c r="F14" s="17">
        <v>17</v>
      </c>
      <c r="G14" s="18">
        <v>720</v>
      </c>
      <c r="H14" s="17">
        <v>3198</v>
      </c>
      <c r="I14" s="17">
        <v>1892</v>
      </c>
      <c r="J14" s="17">
        <v>152</v>
      </c>
      <c r="K14" s="27">
        <v>376</v>
      </c>
      <c r="L14" s="25">
        <v>273</v>
      </c>
      <c r="M14" s="23">
        <v>173</v>
      </c>
      <c r="N14" s="13">
        <f t="shared" si="0"/>
        <v>9046</v>
      </c>
    </row>
    <row r="15" spans="1:14" ht="15">
      <c r="A15" s="6" t="s">
        <v>18</v>
      </c>
      <c r="B15" s="1" t="s">
        <v>23</v>
      </c>
      <c r="C15" s="25">
        <v>82</v>
      </c>
      <c r="D15" s="17">
        <v>135</v>
      </c>
      <c r="E15" s="17">
        <v>97</v>
      </c>
      <c r="F15" s="17">
        <v>15</v>
      </c>
      <c r="G15" s="18">
        <v>271</v>
      </c>
      <c r="H15" s="17">
        <v>755</v>
      </c>
      <c r="I15" s="17">
        <v>633</v>
      </c>
      <c r="J15" s="17">
        <v>61</v>
      </c>
      <c r="K15" s="27">
        <v>303</v>
      </c>
      <c r="L15" s="25">
        <v>135</v>
      </c>
      <c r="M15" s="23">
        <v>159</v>
      </c>
      <c r="N15" s="13">
        <f t="shared" si="0"/>
        <v>2646</v>
      </c>
    </row>
    <row r="16" spans="1:14" ht="15">
      <c r="A16" s="6" t="s">
        <v>24</v>
      </c>
      <c r="B16" s="1" t="s">
        <v>25</v>
      </c>
      <c r="C16" s="25">
        <v>2237</v>
      </c>
      <c r="D16" s="17">
        <f>D17+D18</f>
        <v>1131</v>
      </c>
      <c r="E16" s="17">
        <v>693</v>
      </c>
      <c r="F16" s="17">
        <v>175</v>
      </c>
      <c r="G16" s="18">
        <v>991</v>
      </c>
      <c r="H16" s="17">
        <v>4007</v>
      </c>
      <c r="I16" s="17">
        <f>I17+I18</f>
        <v>2525</v>
      </c>
      <c r="J16" s="17">
        <f aca="true" t="shared" si="3" ref="J16">SUM(J17:J18)</f>
        <v>385</v>
      </c>
      <c r="K16" s="17">
        <f>K17+K18</f>
        <v>1295</v>
      </c>
      <c r="L16" s="25">
        <v>982</v>
      </c>
      <c r="M16" s="23">
        <f>SUM(M17:M18)</f>
        <v>1445</v>
      </c>
      <c r="N16" s="13">
        <f t="shared" si="0"/>
        <v>15866</v>
      </c>
    </row>
    <row r="17" spans="1:14" ht="15">
      <c r="A17" s="6" t="s">
        <v>16</v>
      </c>
      <c r="B17" s="1" t="s">
        <v>26</v>
      </c>
      <c r="C17" s="25">
        <v>2048</v>
      </c>
      <c r="D17" s="17">
        <v>892</v>
      </c>
      <c r="E17" s="17">
        <v>447</v>
      </c>
      <c r="F17" s="17">
        <v>136</v>
      </c>
      <c r="G17" s="18">
        <v>720</v>
      </c>
      <c r="H17" s="17">
        <v>3237</v>
      </c>
      <c r="I17" s="17">
        <f>I14</f>
        <v>1892</v>
      </c>
      <c r="J17" s="17">
        <v>266</v>
      </c>
      <c r="K17" s="28">
        <f>K11+K14</f>
        <v>747</v>
      </c>
      <c r="L17" s="25">
        <v>604</v>
      </c>
      <c r="M17" s="23">
        <v>266</v>
      </c>
      <c r="N17" s="13">
        <f t="shared" si="0"/>
        <v>11255</v>
      </c>
    </row>
    <row r="18" spans="1:14" ht="15">
      <c r="A18" s="6" t="s">
        <v>18</v>
      </c>
      <c r="B18" s="1" t="s">
        <v>27</v>
      </c>
      <c r="C18" s="25">
        <v>189</v>
      </c>
      <c r="D18" s="17">
        <v>239</v>
      </c>
      <c r="E18" s="17">
        <v>246</v>
      </c>
      <c r="F18" s="17">
        <v>39</v>
      </c>
      <c r="G18" s="18">
        <v>271</v>
      </c>
      <c r="H18" s="17">
        <v>770</v>
      </c>
      <c r="I18" s="17">
        <f>I15</f>
        <v>633</v>
      </c>
      <c r="J18" s="17">
        <v>119</v>
      </c>
      <c r="K18" s="28">
        <f>K12+K15</f>
        <v>548</v>
      </c>
      <c r="L18" s="25">
        <v>378</v>
      </c>
      <c r="M18" s="23">
        <v>1179</v>
      </c>
      <c r="N18" s="13">
        <f t="shared" si="0"/>
        <v>4611</v>
      </c>
    </row>
    <row r="19" spans="1:14" ht="15">
      <c r="A19" s="6" t="s">
        <v>28</v>
      </c>
      <c r="B19" s="1" t="s">
        <v>29</v>
      </c>
      <c r="C19" s="25">
        <v>9556</v>
      </c>
      <c r="D19" s="17">
        <f>D20+D24+D25</f>
        <v>6894</v>
      </c>
      <c r="E19" s="17">
        <v>8096</v>
      </c>
      <c r="F19" s="17">
        <v>7459</v>
      </c>
      <c r="G19" s="18">
        <v>3694</v>
      </c>
      <c r="H19" s="19">
        <f>H20+H24+H25</f>
        <v>6532</v>
      </c>
      <c r="I19" s="17">
        <f>I20+I24+I25</f>
        <v>6688</v>
      </c>
      <c r="J19" s="17">
        <f aca="true" t="shared" si="4" ref="J19">SUM(J20,J24:J25)</f>
        <v>10414</v>
      </c>
      <c r="K19" s="17">
        <f>SUM(K21:K25)</f>
        <v>8495</v>
      </c>
      <c r="L19" s="25">
        <v>9492</v>
      </c>
      <c r="M19" s="23">
        <f>M20+M24+M25</f>
        <v>5381</v>
      </c>
      <c r="N19" s="13">
        <f t="shared" si="0"/>
        <v>82701</v>
      </c>
    </row>
    <row r="20" spans="1:14" ht="15">
      <c r="A20" s="6" t="s">
        <v>30</v>
      </c>
      <c r="B20" s="1" t="s">
        <v>31</v>
      </c>
      <c r="C20" s="25">
        <v>9536</v>
      </c>
      <c r="D20" s="17">
        <f>SUM(D21:D23)</f>
        <v>6874</v>
      </c>
      <c r="E20" s="17">
        <v>8085</v>
      </c>
      <c r="F20" s="17">
        <v>7459</v>
      </c>
      <c r="G20" s="18">
        <v>3679</v>
      </c>
      <c r="H20" s="19">
        <f>H21+H22+H23</f>
        <v>6481</v>
      </c>
      <c r="I20" s="17">
        <f aca="true" t="shared" si="5" ref="I20">I21+I22+I23</f>
        <v>6640</v>
      </c>
      <c r="J20" s="17">
        <f aca="true" t="shared" si="6" ref="J20">SUM(J21:J23)</f>
        <v>10403</v>
      </c>
      <c r="K20" s="17">
        <f>K21+K22+K23</f>
        <v>8479</v>
      </c>
      <c r="L20" s="25">
        <v>9479</v>
      </c>
      <c r="M20" s="23">
        <f>SUM(M21:M23)</f>
        <v>5347</v>
      </c>
      <c r="N20" s="13">
        <f t="shared" si="0"/>
        <v>82462</v>
      </c>
    </row>
    <row r="21" spans="1:14" ht="15">
      <c r="A21" s="6" t="s">
        <v>32</v>
      </c>
      <c r="B21" s="1" t="s">
        <v>33</v>
      </c>
      <c r="C21" s="25">
        <v>7326</v>
      </c>
      <c r="D21" s="17">
        <v>5075</v>
      </c>
      <c r="E21" s="17">
        <v>4868</v>
      </c>
      <c r="F21" s="17">
        <v>5710</v>
      </c>
      <c r="G21" s="18">
        <v>2695</v>
      </c>
      <c r="H21" s="17">
        <v>4675</v>
      </c>
      <c r="I21" s="17">
        <v>4832</v>
      </c>
      <c r="J21" s="17">
        <v>7744</v>
      </c>
      <c r="K21" s="29">
        <v>6199</v>
      </c>
      <c r="L21" s="25">
        <v>7490</v>
      </c>
      <c r="M21" s="23">
        <v>3707</v>
      </c>
      <c r="N21" s="13">
        <f t="shared" si="0"/>
        <v>60321</v>
      </c>
    </row>
    <row r="22" spans="1:14" ht="15">
      <c r="A22" s="6" t="s">
        <v>34</v>
      </c>
      <c r="B22" s="1" t="s">
        <v>35</v>
      </c>
      <c r="C22" s="25">
        <v>2197</v>
      </c>
      <c r="D22" s="17">
        <v>1778</v>
      </c>
      <c r="E22" s="17">
        <v>1369</v>
      </c>
      <c r="F22" s="17">
        <v>1693</v>
      </c>
      <c r="G22" s="18">
        <v>830</v>
      </c>
      <c r="H22" s="17">
        <v>1788</v>
      </c>
      <c r="I22" s="17">
        <v>1793</v>
      </c>
      <c r="J22" s="17">
        <v>2612</v>
      </c>
      <c r="K22" s="29">
        <v>2246</v>
      </c>
      <c r="L22" s="25">
        <v>1978</v>
      </c>
      <c r="M22" s="23">
        <v>1359</v>
      </c>
      <c r="N22" s="13">
        <f t="shared" si="0"/>
        <v>19643</v>
      </c>
    </row>
    <row r="23" spans="1:14" ht="15">
      <c r="A23" s="6" t="s">
        <v>36</v>
      </c>
      <c r="B23" s="1" t="s">
        <v>37</v>
      </c>
      <c r="C23" s="25">
        <v>13</v>
      </c>
      <c r="D23" s="17">
        <v>21</v>
      </c>
      <c r="E23" s="17">
        <v>1848</v>
      </c>
      <c r="F23" s="17">
        <v>56</v>
      </c>
      <c r="G23" s="18">
        <v>154</v>
      </c>
      <c r="H23" s="17">
        <v>18</v>
      </c>
      <c r="I23" s="17">
        <v>15</v>
      </c>
      <c r="J23" s="17">
        <v>47</v>
      </c>
      <c r="K23" s="29">
        <v>34</v>
      </c>
      <c r="L23" s="25">
        <v>11</v>
      </c>
      <c r="M23" s="23">
        <v>281</v>
      </c>
      <c r="N23" s="13">
        <f t="shared" si="0"/>
        <v>2498</v>
      </c>
    </row>
    <row r="24" spans="1:14" ht="15">
      <c r="A24" s="6" t="s">
        <v>38</v>
      </c>
      <c r="B24" s="1" t="s">
        <v>39</v>
      </c>
      <c r="C24" s="25">
        <v>20</v>
      </c>
      <c r="D24" s="17">
        <v>20</v>
      </c>
      <c r="E24" s="17">
        <v>11</v>
      </c>
      <c r="F24" s="17">
        <v>0</v>
      </c>
      <c r="G24" s="18">
        <v>15</v>
      </c>
      <c r="H24" s="17">
        <v>51</v>
      </c>
      <c r="I24" s="17">
        <v>48</v>
      </c>
      <c r="J24" s="17">
        <v>11</v>
      </c>
      <c r="K24" s="29">
        <v>16</v>
      </c>
      <c r="L24" s="25">
        <v>13</v>
      </c>
      <c r="M24" s="23">
        <v>34</v>
      </c>
      <c r="N24" s="13">
        <f t="shared" si="0"/>
        <v>239</v>
      </c>
    </row>
    <row r="25" spans="1:14" ht="15">
      <c r="A25" s="6" t="s">
        <v>40</v>
      </c>
      <c r="B25" s="1" t="s">
        <v>41</v>
      </c>
      <c r="C25" s="2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29">
        <v>0</v>
      </c>
      <c r="L25" s="25">
        <v>0</v>
      </c>
      <c r="M25" s="23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5">
        <v>1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7"/>
      <c r="K26" s="17">
        <v>0</v>
      </c>
      <c r="L26" s="25">
        <v>0</v>
      </c>
      <c r="M26" s="23">
        <v>0</v>
      </c>
      <c r="N26" s="13">
        <f t="shared" si="0"/>
        <v>1</v>
      </c>
    </row>
    <row r="27" spans="1:14" ht="15">
      <c r="A27" s="6" t="s">
        <v>44</v>
      </c>
      <c r="B27" s="1" t="s">
        <v>45</v>
      </c>
      <c r="C27" s="25">
        <v>0</v>
      </c>
      <c r="D27" s="17">
        <v>2</v>
      </c>
      <c r="E27" s="17">
        <v>2</v>
      </c>
      <c r="F27" s="17">
        <v>0</v>
      </c>
      <c r="G27" s="18">
        <v>0</v>
      </c>
      <c r="H27" s="17">
        <v>3</v>
      </c>
      <c r="I27" s="17">
        <v>0</v>
      </c>
      <c r="J27" s="17">
        <v>1</v>
      </c>
      <c r="K27" s="17">
        <v>2</v>
      </c>
      <c r="L27" s="25">
        <v>0</v>
      </c>
      <c r="M27" s="23">
        <v>2</v>
      </c>
      <c r="N27" s="13">
        <f t="shared" si="0"/>
        <v>12</v>
      </c>
    </row>
    <row r="28" spans="1:14" ht="15">
      <c r="A28" s="6" t="s">
        <v>46</v>
      </c>
      <c r="B28" s="1" t="s">
        <v>47</v>
      </c>
      <c r="C28" s="25">
        <v>1345</v>
      </c>
      <c r="D28" s="17">
        <v>1033</v>
      </c>
      <c r="E28" s="17">
        <v>124</v>
      </c>
      <c r="F28" s="17">
        <v>27</v>
      </c>
      <c r="G28" s="18">
        <v>313</v>
      </c>
      <c r="H28" s="17">
        <v>1488</v>
      </c>
      <c r="I28" s="17">
        <v>803</v>
      </c>
      <c r="J28" s="17">
        <v>167</v>
      </c>
      <c r="K28" s="17">
        <v>290</v>
      </c>
      <c r="L28" s="25">
        <v>423</v>
      </c>
      <c r="M28" s="23">
        <v>54</v>
      </c>
      <c r="N28" s="13">
        <f t="shared" si="0"/>
        <v>6067</v>
      </c>
    </row>
    <row r="29" spans="1:14" ht="15">
      <c r="A29" s="6" t="s">
        <v>48</v>
      </c>
      <c r="B29" s="1" t="s">
        <v>49</v>
      </c>
      <c r="C29" s="25">
        <v>8</v>
      </c>
      <c r="D29" s="17">
        <v>0</v>
      </c>
      <c r="E29" s="17">
        <v>7</v>
      </c>
      <c r="F29" s="17">
        <v>0</v>
      </c>
      <c r="G29" s="18">
        <v>0</v>
      </c>
      <c r="H29" s="17">
        <v>6</v>
      </c>
      <c r="I29" s="17">
        <v>538</v>
      </c>
      <c r="J29" s="17"/>
      <c r="K29" s="17">
        <v>104</v>
      </c>
      <c r="L29" s="25">
        <v>0</v>
      </c>
      <c r="M29" s="23">
        <v>2</v>
      </c>
      <c r="N29" s="13">
        <f t="shared" si="0"/>
        <v>665</v>
      </c>
    </row>
    <row r="30" spans="1:14" ht="15">
      <c r="A30" s="6" t="s">
        <v>50</v>
      </c>
      <c r="B30" s="1" t="s">
        <v>51</v>
      </c>
      <c r="C30" s="2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7"/>
      <c r="K30" s="17">
        <v>0</v>
      </c>
      <c r="L30" s="25">
        <v>0</v>
      </c>
      <c r="M30" s="23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25">
        <v>0</v>
      </c>
      <c r="D31" s="17">
        <v>59</v>
      </c>
      <c r="E31" s="17">
        <v>4</v>
      </c>
      <c r="F31" s="17">
        <v>0</v>
      </c>
      <c r="G31" s="18">
        <v>1</v>
      </c>
      <c r="H31" s="17">
        <v>103</v>
      </c>
      <c r="I31" s="17">
        <v>2</v>
      </c>
      <c r="J31" s="17">
        <v>0</v>
      </c>
      <c r="K31" s="17">
        <v>0</v>
      </c>
      <c r="L31" s="25">
        <v>0</v>
      </c>
      <c r="M31" s="23">
        <v>0</v>
      </c>
      <c r="N31" s="13">
        <f t="shared" si="0"/>
        <v>169</v>
      </c>
    </row>
    <row r="32" spans="1:14" ht="15">
      <c r="A32" s="6" t="s">
        <v>54</v>
      </c>
      <c r="B32" s="1" t="s">
        <v>55</v>
      </c>
      <c r="C32" s="2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7"/>
      <c r="K32" s="17">
        <v>0</v>
      </c>
      <c r="L32" s="25">
        <v>0</v>
      </c>
      <c r="M32" s="23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25">
        <v>2286</v>
      </c>
      <c r="D33" s="17">
        <v>6550</v>
      </c>
      <c r="E33" s="17">
        <v>898</v>
      </c>
      <c r="F33" s="17">
        <v>641</v>
      </c>
      <c r="G33" s="18">
        <v>1088</v>
      </c>
      <c r="H33" s="17">
        <v>5396</v>
      </c>
      <c r="I33" s="17">
        <v>5787</v>
      </c>
      <c r="J33" s="17">
        <v>2146</v>
      </c>
      <c r="K33" s="17">
        <v>1696</v>
      </c>
      <c r="L33" s="25">
        <v>2099</v>
      </c>
      <c r="M33" s="23">
        <v>1432</v>
      </c>
      <c r="N33" s="13">
        <f t="shared" si="0"/>
        <v>30019</v>
      </c>
    </row>
    <row r="34" spans="1:14" ht="15">
      <c r="A34" s="7" t="s">
        <v>58</v>
      </c>
      <c r="B34" s="8" t="s">
        <v>59</v>
      </c>
      <c r="C34" s="25">
        <v>19011</v>
      </c>
      <c r="D34" s="32">
        <v>16389</v>
      </c>
      <c r="E34" s="17">
        <v>10678</v>
      </c>
      <c r="F34" s="17">
        <v>8338</v>
      </c>
      <c r="G34" s="30">
        <v>6240</v>
      </c>
      <c r="H34" s="17">
        <v>18498</v>
      </c>
      <c r="I34" s="17">
        <v>17952</v>
      </c>
      <c r="J34" s="20">
        <v>13353</v>
      </c>
      <c r="K34" s="20">
        <v>11462</v>
      </c>
      <c r="L34" s="25">
        <v>13284</v>
      </c>
      <c r="M34" s="24">
        <v>10671</v>
      </c>
      <c r="N34" s="9">
        <f t="shared" si="0"/>
        <v>145876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B301-349C-427A-A742-3B028172B83B}">
  <dimension ref="A1:N34"/>
  <sheetViews>
    <sheetView zoomScale="90" zoomScaleNormal="90" workbookViewId="0" topLeftCell="A1">
      <selection activeCell="J3" sqref="J3:J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77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7">
        <v>7508</v>
      </c>
      <c r="D3" s="17">
        <v>4485</v>
      </c>
      <c r="E3" s="17">
        <v>3201</v>
      </c>
      <c r="F3" s="17">
        <v>2701</v>
      </c>
      <c r="G3" s="18">
        <v>2744</v>
      </c>
      <c r="H3" s="19">
        <v>7742</v>
      </c>
      <c r="I3" s="17">
        <v>4900</v>
      </c>
      <c r="J3" s="17">
        <v>5676</v>
      </c>
      <c r="K3" s="17">
        <v>7291</v>
      </c>
      <c r="L3" s="25">
        <v>6071</v>
      </c>
      <c r="M3" s="23">
        <v>5141</v>
      </c>
      <c r="N3" s="13">
        <f>SUM(C3:M3)</f>
        <v>57460</v>
      </c>
    </row>
    <row r="4" spans="1:14" ht="15">
      <c r="A4" s="6" t="s">
        <v>2</v>
      </c>
      <c r="B4" s="1" t="s">
        <v>3</v>
      </c>
      <c r="C4" s="17">
        <v>10</v>
      </c>
      <c r="D4" s="17">
        <v>79</v>
      </c>
      <c r="E4" s="17">
        <v>132</v>
      </c>
      <c r="F4" s="17">
        <v>0</v>
      </c>
      <c r="G4" s="18">
        <v>28</v>
      </c>
      <c r="H4" s="19">
        <v>353</v>
      </c>
      <c r="I4" s="17">
        <v>1423</v>
      </c>
      <c r="J4" s="17">
        <v>21</v>
      </c>
      <c r="K4" s="17">
        <v>12</v>
      </c>
      <c r="L4" s="25">
        <v>0</v>
      </c>
      <c r="M4" s="23">
        <v>26</v>
      </c>
      <c r="N4" s="13">
        <f aca="true" t="shared" si="0" ref="N4:N34">SUM(C4:M4)</f>
        <v>2084</v>
      </c>
    </row>
    <row r="5" spans="1:14" ht="15">
      <c r="A5" s="6" t="s">
        <v>4</v>
      </c>
      <c r="B5" s="1" t="s">
        <v>5</v>
      </c>
      <c r="C5" s="17">
        <v>469</v>
      </c>
      <c r="D5" s="17">
        <v>385</v>
      </c>
      <c r="E5" s="17">
        <v>1028</v>
      </c>
      <c r="F5" s="17">
        <v>285</v>
      </c>
      <c r="G5" s="18">
        <v>228</v>
      </c>
      <c r="H5" s="19">
        <v>570</v>
      </c>
      <c r="I5" s="17">
        <v>785</v>
      </c>
      <c r="J5" s="17">
        <v>276</v>
      </c>
      <c r="K5" s="17">
        <v>1101</v>
      </c>
      <c r="L5" s="25">
        <v>555</v>
      </c>
      <c r="M5" s="23">
        <v>396</v>
      </c>
      <c r="N5" s="13">
        <f t="shared" si="0"/>
        <v>6078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7">
        <v>0</v>
      </c>
      <c r="J6" s="17"/>
      <c r="K6" s="17">
        <v>0</v>
      </c>
      <c r="L6" s="25">
        <v>0</v>
      </c>
      <c r="M6" s="23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0</v>
      </c>
      <c r="E7" s="17">
        <v>0</v>
      </c>
      <c r="F7" s="17">
        <v>0</v>
      </c>
      <c r="G7" s="18">
        <v>0</v>
      </c>
      <c r="H7" s="19">
        <v>0</v>
      </c>
      <c r="I7" s="17">
        <v>0</v>
      </c>
      <c r="J7" s="17"/>
      <c r="K7" s="17">
        <v>0</v>
      </c>
      <c r="L7" s="25">
        <v>0</v>
      </c>
      <c r="M7" s="23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  <c r="I8" s="17">
        <v>0</v>
      </c>
      <c r="J8" s="17"/>
      <c r="K8" s="17">
        <v>0</v>
      </c>
      <c r="L8" s="25">
        <v>0</v>
      </c>
      <c r="M8" s="23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17">
        <v>0</v>
      </c>
      <c r="D9" s="17">
        <v>28</v>
      </c>
      <c r="E9" s="17">
        <v>22</v>
      </c>
      <c r="F9" s="17">
        <v>0</v>
      </c>
      <c r="G9" s="18">
        <v>17</v>
      </c>
      <c r="H9" s="19">
        <v>13</v>
      </c>
      <c r="I9" s="17">
        <v>98</v>
      </c>
      <c r="J9" s="17">
        <v>20</v>
      </c>
      <c r="K9" s="17">
        <v>13</v>
      </c>
      <c r="L9" s="25">
        <v>16</v>
      </c>
      <c r="M9" s="23">
        <v>8</v>
      </c>
      <c r="N9" s="13">
        <f t="shared" si="0"/>
        <v>235</v>
      </c>
    </row>
    <row r="10" spans="1:14" ht="15">
      <c r="A10" s="6" t="s">
        <v>14</v>
      </c>
      <c r="B10" s="1" t="s">
        <v>15</v>
      </c>
      <c r="C10" s="17">
        <v>1815</v>
      </c>
      <c r="D10" s="17">
        <f>D11+D12</f>
        <v>1046</v>
      </c>
      <c r="E10" s="17">
        <v>672</v>
      </c>
      <c r="F10" s="17">
        <v>172</v>
      </c>
      <c r="G10" s="18">
        <v>832</v>
      </c>
      <c r="H10" s="19">
        <v>1904</v>
      </c>
      <c r="I10" s="17">
        <f>I11+I12</f>
        <v>1979</v>
      </c>
      <c r="J10" s="17">
        <f aca="true" t="shared" si="1" ref="J10">SUM(J11:J12)</f>
        <v>345</v>
      </c>
      <c r="K10" s="17">
        <f>K11+K12</f>
        <v>658</v>
      </c>
      <c r="L10" s="25">
        <v>765</v>
      </c>
      <c r="M10" s="23">
        <f>SUM(M11:M12)</f>
        <v>1599</v>
      </c>
      <c r="N10" s="13">
        <f t="shared" si="0"/>
        <v>11787</v>
      </c>
    </row>
    <row r="11" spans="1:14" ht="15">
      <c r="A11" s="6" t="s">
        <v>16</v>
      </c>
      <c r="B11" s="1" t="s">
        <v>17</v>
      </c>
      <c r="C11" s="17">
        <v>1706</v>
      </c>
      <c r="D11" s="17">
        <v>889</v>
      </c>
      <c r="E11" s="17">
        <v>483</v>
      </c>
      <c r="F11" s="17">
        <v>162</v>
      </c>
      <c r="G11" s="18">
        <v>637</v>
      </c>
      <c r="H11" s="17">
        <v>1289</v>
      </c>
      <c r="I11" s="17">
        <f>14190-12463</f>
        <v>1727</v>
      </c>
      <c r="J11" s="17">
        <v>251</v>
      </c>
      <c r="K11" s="27">
        <v>376</v>
      </c>
      <c r="L11" s="25">
        <v>518</v>
      </c>
      <c r="M11" s="23">
        <v>269</v>
      </c>
      <c r="N11" s="13">
        <f t="shared" si="0"/>
        <v>8307</v>
      </c>
    </row>
    <row r="12" spans="1:14" ht="15">
      <c r="A12" s="6" t="s">
        <v>18</v>
      </c>
      <c r="B12" s="1" t="s">
        <v>19</v>
      </c>
      <c r="C12" s="17">
        <v>109</v>
      </c>
      <c r="D12" s="17">
        <v>157</v>
      </c>
      <c r="E12" s="17">
        <v>189</v>
      </c>
      <c r="F12" s="17">
        <v>10</v>
      </c>
      <c r="G12" s="18">
        <v>195</v>
      </c>
      <c r="H12" s="17">
        <v>615</v>
      </c>
      <c r="I12" s="17">
        <f>3267-3015</f>
        <v>252</v>
      </c>
      <c r="J12" s="17">
        <v>94</v>
      </c>
      <c r="K12" s="27">
        <v>282</v>
      </c>
      <c r="L12" s="25">
        <v>247</v>
      </c>
      <c r="M12" s="23">
        <v>1330</v>
      </c>
      <c r="N12" s="13">
        <f t="shared" si="0"/>
        <v>3480</v>
      </c>
    </row>
    <row r="13" spans="1:14" ht="15">
      <c r="A13" s="6" t="s">
        <v>20</v>
      </c>
      <c r="B13" s="1" t="s">
        <v>21</v>
      </c>
      <c r="C13" s="17">
        <v>1022</v>
      </c>
      <c r="D13" s="17">
        <f>D14+D15</f>
        <v>886</v>
      </c>
      <c r="E13" s="17">
        <v>286</v>
      </c>
      <c r="F13" s="17">
        <v>16</v>
      </c>
      <c r="G13" s="18">
        <v>891</v>
      </c>
      <c r="H13" s="19">
        <v>3030</v>
      </c>
      <c r="I13" s="17">
        <f>I14+I15</f>
        <v>2505</v>
      </c>
      <c r="J13" s="17">
        <f aca="true" t="shared" si="2" ref="J13">SUM(J14:J15)</f>
        <v>170</v>
      </c>
      <c r="K13" s="17">
        <f>K14+K15</f>
        <v>724</v>
      </c>
      <c r="L13" s="25">
        <v>382</v>
      </c>
      <c r="M13" s="23">
        <f>SUM(M14:M15)</f>
        <v>254</v>
      </c>
      <c r="N13" s="13">
        <f t="shared" si="0"/>
        <v>10166</v>
      </c>
    </row>
    <row r="14" spans="1:14" ht="15">
      <c r="A14" s="6" t="s">
        <v>16</v>
      </c>
      <c r="B14" s="1" t="s">
        <v>22</v>
      </c>
      <c r="C14" s="17">
        <v>923</v>
      </c>
      <c r="D14" s="17">
        <v>783</v>
      </c>
      <c r="E14" s="17">
        <v>183</v>
      </c>
      <c r="F14" s="17">
        <v>9</v>
      </c>
      <c r="G14" s="18">
        <v>644</v>
      </c>
      <c r="H14" s="17">
        <v>2383</v>
      </c>
      <c r="I14" s="17">
        <f>14416-12650</f>
        <v>1766</v>
      </c>
      <c r="J14" s="17">
        <v>131</v>
      </c>
      <c r="K14" s="27">
        <v>387</v>
      </c>
      <c r="L14" s="25">
        <v>257</v>
      </c>
      <c r="M14" s="23">
        <v>152</v>
      </c>
      <c r="N14" s="13">
        <f t="shared" si="0"/>
        <v>7618</v>
      </c>
    </row>
    <row r="15" spans="1:14" ht="15">
      <c r="A15" s="6" t="s">
        <v>18</v>
      </c>
      <c r="B15" s="1" t="s">
        <v>23</v>
      </c>
      <c r="C15" s="17">
        <v>99</v>
      </c>
      <c r="D15" s="17">
        <v>103</v>
      </c>
      <c r="E15" s="17">
        <v>103</v>
      </c>
      <c r="F15" s="17">
        <v>7</v>
      </c>
      <c r="G15" s="18">
        <v>247</v>
      </c>
      <c r="H15" s="17">
        <v>647</v>
      </c>
      <c r="I15" s="17">
        <f>5296-4557</f>
        <v>739</v>
      </c>
      <c r="J15" s="17">
        <v>39</v>
      </c>
      <c r="K15" s="27">
        <v>337</v>
      </c>
      <c r="L15" s="25">
        <v>125</v>
      </c>
      <c r="M15" s="23">
        <v>102</v>
      </c>
      <c r="N15" s="13">
        <f t="shared" si="0"/>
        <v>2548</v>
      </c>
    </row>
    <row r="16" spans="1:14" ht="15">
      <c r="A16" s="6" t="s">
        <v>24</v>
      </c>
      <c r="B16" s="1" t="s">
        <v>25</v>
      </c>
      <c r="C16" s="17">
        <v>1928</v>
      </c>
      <c r="D16" s="17">
        <f>D17+D18</f>
        <v>1089</v>
      </c>
      <c r="E16" s="17">
        <v>747</v>
      </c>
      <c r="F16" s="17">
        <v>188</v>
      </c>
      <c r="G16" s="18">
        <v>891</v>
      </c>
      <c r="H16" s="19">
        <v>3882</v>
      </c>
      <c r="I16" s="17">
        <f>I17+I18</f>
        <v>2505</v>
      </c>
      <c r="J16" s="17">
        <f aca="true" t="shared" si="3" ref="J16">SUM(J17:J18)</f>
        <v>376</v>
      </c>
      <c r="K16" s="17">
        <f>K17+K18</f>
        <v>1382</v>
      </c>
      <c r="L16" s="25">
        <v>853</v>
      </c>
      <c r="M16" s="23">
        <f>SUM(M17:M18)</f>
        <v>1646</v>
      </c>
      <c r="N16" s="13">
        <f t="shared" si="0"/>
        <v>15487</v>
      </c>
    </row>
    <row r="17" spans="1:14" ht="15">
      <c r="A17" s="6" t="s">
        <v>16</v>
      </c>
      <c r="B17" s="1" t="s">
        <v>26</v>
      </c>
      <c r="C17" s="17">
        <v>1724</v>
      </c>
      <c r="D17" s="17">
        <v>896</v>
      </c>
      <c r="E17" s="17">
        <v>486</v>
      </c>
      <c r="F17" s="17">
        <v>171</v>
      </c>
      <c r="G17" s="18">
        <v>644</v>
      </c>
      <c r="H17" s="17">
        <v>3209</v>
      </c>
      <c r="I17" s="17">
        <f>I14</f>
        <v>1766</v>
      </c>
      <c r="J17" s="17">
        <f>233+29</f>
        <v>262</v>
      </c>
      <c r="K17" s="28">
        <f>K11+K14</f>
        <v>763</v>
      </c>
      <c r="L17" s="25">
        <v>525</v>
      </c>
      <c r="M17" s="23">
        <v>284</v>
      </c>
      <c r="N17" s="13">
        <f t="shared" si="0"/>
        <v>10730</v>
      </c>
    </row>
    <row r="18" spans="1:14" ht="15">
      <c r="A18" s="6" t="s">
        <v>18</v>
      </c>
      <c r="B18" s="1" t="s">
        <v>27</v>
      </c>
      <c r="C18" s="17">
        <v>204</v>
      </c>
      <c r="D18" s="17">
        <v>193</v>
      </c>
      <c r="E18" s="17">
        <v>261</v>
      </c>
      <c r="F18" s="17">
        <v>17</v>
      </c>
      <c r="G18" s="18">
        <v>247</v>
      </c>
      <c r="H18" s="17">
        <v>673</v>
      </c>
      <c r="I18" s="17">
        <f>I15</f>
        <v>739</v>
      </c>
      <c r="J18" s="17">
        <v>114</v>
      </c>
      <c r="K18" s="28">
        <f>K12+K15</f>
        <v>619</v>
      </c>
      <c r="L18" s="25">
        <v>328</v>
      </c>
      <c r="M18" s="23">
        <v>1362</v>
      </c>
      <c r="N18" s="13">
        <f t="shared" si="0"/>
        <v>4757</v>
      </c>
    </row>
    <row r="19" spans="1:14" ht="15">
      <c r="A19" s="6" t="s">
        <v>28</v>
      </c>
      <c r="B19" s="1" t="s">
        <v>29</v>
      </c>
      <c r="C19" s="17">
        <v>5136</v>
      </c>
      <c r="D19" s="17">
        <f>D20+D24+D25</f>
        <v>6303</v>
      </c>
      <c r="E19" s="17">
        <v>6744</v>
      </c>
      <c r="F19" s="17">
        <v>3951</v>
      </c>
      <c r="G19" s="18">
        <v>3683</v>
      </c>
      <c r="H19" s="19">
        <f>H20+H24+H25</f>
        <v>6244</v>
      </c>
      <c r="I19" s="17">
        <f>I20+I24+I25</f>
        <v>7414</v>
      </c>
      <c r="J19" s="17">
        <f aca="true" t="shared" si="4" ref="J19">SUM(J20,J24:J25)</f>
        <v>9918</v>
      </c>
      <c r="K19" s="17">
        <f>SUM(K21:K25)</f>
        <v>10270</v>
      </c>
      <c r="L19" s="25">
        <v>8622</v>
      </c>
      <c r="M19" s="23">
        <f>M20+M24+M25</f>
        <v>5112</v>
      </c>
      <c r="N19" s="13">
        <f t="shared" si="0"/>
        <v>73397</v>
      </c>
    </row>
    <row r="20" spans="1:14" ht="15">
      <c r="A20" s="6" t="s">
        <v>30</v>
      </c>
      <c r="B20" s="1" t="s">
        <v>31</v>
      </c>
      <c r="C20" s="17">
        <v>5121</v>
      </c>
      <c r="D20" s="17">
        <f>SUM(D21:D23)</f>
        <v>6285</v>
      </c>
      <c r="E20" s="17">
        <v>6719</v>
      </c>
      <c r="F20" s="17">
        <v>3951</v>
      </c>
      <c r="G20" s="18">
        <v>3679</v>
      </c>
      <c r="H20" s="19">
        <f>H21+H22+H23</f>
        <v>6204</v>
      </c>
      <c r="I20" s="17">
        <f aca="true" t="shared" si="5" ref="I20">I21+I22+I23</f>
        <v>7367</v>
      </c>
      <c r="J20" s="17">
        <f aca="true" t="shared" si="6" ref="J20">SUM(J21:J23)</f>
        <v>9906</v>
      </c>
      <c r="K20" s="17">
        <f>K21+K22+K23</f>
        <v>10257</v>
      </c>
      <c r="L20" s="25">
        <v>8607</v>
      </c>
      <c r="M20" s="23">
        <f>SUM(M21:M23)</f>
        <v>5083</v>
      </c>
      <c r="N20" s="13">
        <f t="shared" si="0"/>
        <v>73179</v>
      </c>
    </row>
    <row r="21" spans="1:14" ht="15">
      <c r="A21" s="6" t="s">
        <v>32</v>
      </c>
      <c r="B21" s="1" t="s">
        <v>33</v>
      </c>
      <c r="C21" s="17">
        <v>4012</v>
      </c>
      <c r="D21" s="17">
        <v>4809</v>
      </c>
      <c r="E21" s="17">
        <v>3907</v>
      </c>
      <c r="F21" s="17">
        <v>3055</v>
      </c>
      <c r="G21" s="18">
        <v>2831</v>
      </c>
      <c r="H21" s="17">
        <v>4477</v>
      </c>
      <c r="I21" s="17">
        <f>68996-63524</f>
        <v>5472</v>
      </c>
      <c r="J21" s="17">
        <v>7411</v>
      </c>
      <c r="K21" s="27">
        <v>7954</v>
      </c>
      <c r="L21" s="25">
        <v>6775</v>
      </c>
      <c r="M21" s="23">
        <v>3785</v>
      </c>
      <c r="N21" s="13">
        <f t="shared" si="0"/>
        <v>54488</v>
      </c>
    </row>
    <row r="22" spans="1:14" ht="15">
      <c r="A22" s="6" t="s">
        <v>34</v>
      </c>
      <c r="B22" s="1" t="s">
        <v>35</v>
      </c>
      <c r="C22" s="17">
        <v>1101</v>
      </c>
      <c r="D22" s="17">
        <v>1458</v>
      </c>
      <c r="E22" s="17">
        <v>1060</v>
      </c>
      <c r="F22" s="17">
        <v>854</v>
      </c>
      <c r="G22" s="18">
        <v>729</v>
      </c>
      <c r="H22" s="17">
        <v>1617</v>
      </c>
      <c r="I22" s="17">
        <f>27208-25345</f>
        <v>1863</v>
      </c>
      <c r="J22" s="17">
        <v>2439</v>
      </c>
      <c r="K22" s="27">
        <v>2282</v>
      </c>
      <c r="L22" s="25">
        <v>1824</v>
      </c>
      <c r="M22" s="23">
        <v>1261</v>
      </c>
      <c r="N22" s="13">
        <f t="shared" si="0"/>
        <v>16488</v>
      </c>
    </row>
    <row r="23" spans="1:14" ht="15">
      <c r="A23" s="6" t="s">
        <v>36</v>
      </c>
      <c r="B23" s="1" t="s">
        <v>37</v>
      </c>
      <c r="C23" s="17">
        <v>8</v>
      </c>
      <c r="D23" s="17">
        <v>18</v>
      </c>
      <c r="E23" s="17">
        <v>1752</v>
      </c>
      <c r="F23" s="17">
        <v>42</v>
      </c>
      <c r="G23" s="18">
        <v>119</v>
      </c>
      <c r="H23" s="17">
        <v>110</v>
      </c>
      <c r="I23" s="17">
        <f>344-312</f>
        <v>32</v>
      </c>
      <c r="J23" s="17">
        <v>56</v>
      </c>
      <c r="K23" s="27">
        <v>21</v>
      </c>
      <c r="L23" s="25">
        <v>8</v>
      </c>
      <c r="M23" s="23">
        <v>37</v>
      </c>
      <c r="N23" s="13">
        <f t="shared" si="0"/>
        <v>2203</v>
      </c>
    </row>
    <row r="24" spans="1:14" ht="15">
      <c r="A24" s="6" t="s">
        <v>38</v>
      </c>
      <c r="B24" s="1" t="s">
        <v>39</v>
      </c>
      <c r="C24" s="17">
        <v>15</v>
      </c>
      <c r="D24" s="17">
        <v>18</v>
      </c>
      <c r="E24" s="17">
        <v>25</v>
      </c>
      <c r="F24" s="17">
        <v>0</v>
      </c>
      <c r="G24" s="18">
        <v>4</v>
      </c>
      <c r="H24" s="17">
        <v>40</v>
      </c>
      <c r="I24" s="17">
        <f>807-760</f>
        <v>47</v>
      </c>
      <c r="J24" s="17">
        <v>12</v>
      </c>
      <c r="K24" s="27">
        <v>13</v>
      </c>
      <c r="L24" s="25">
        <v>15</v>
      </c>
      <c r="M24" s="23">
        <v>29</v>
      </c>
      <c r="N24" s="13">
        <f t="shared" si="0"/>
        <v>218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27">
        <v>0</v>
      </c>
      <c r="L25" s="25">
        <v>0</v>
      </c>
      <c r="M25" s="23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7">
        <v>1</v>
      </c>
      <c r="D26" s="17">
        <v>0</v>
      </c>
      <c r="E26" s="17">
        <v>0</v>
      </c>
      <c r="F26" s="17">
        <v>0</v>
      </c>
      <c r="G26" s="18">
        <v>0</v>
      </c>
      <c r="H26" s="19">
        <v>0</v>
      </c>
      <c r="I26" s="17">
        <v>0</v>
      </c>
      <c r="J26" s="17"/>
      <c r="K26" s="17">
        <v>0</v>
      </c>
      <c r="L26" s="25">
        <v>0</v>
      </c>
      <c r="M26" s="23">
        <v>0</v>
      </c>
      <c r="N26" s="13">
        <f t="shared" si="0"/>
        <v>1</v>
      </c>
    </row>
    <row r="27" spans="1:14" ht="15">
      <c r="A27" s="6" t="s">
        <v>44</v>
      </c>
      <c r="B27" s="1" t="s">
        <v>45</v>
      </c>
      <c r="C27" s="17">
        <v>0</v>
      </c>
      <c r="D27" s="17">
        <v>0</v>
      </c>
      <c r="E27" s="17">
        <v>2</v>
      </c>
      <c r="F27" s="17">
        <v>0</v>
      </c>
      <c r="G27" s="18">
        <v>0</v>
      </c>
      <c r="H27" s="19">
        <v>2</v>
      </c>
      <c r="I27" s="17">
        <v>0</v>
      </c>
      <c r="J27" s="17"/>
      <c r="K27" s="17">
        <v>1</v>
      </c>
      <c r="L27" s="25">
        <v>0</v>
      </c>
      <c r="M27" s="23">
        <v>1</v>
      </c>
      <c r="N27" s="13">
        <f t="shared" si="0"/>
        <v>6</v>
      </c>
    </row>
    <row r="28" spans="1:14" ht="15">
      <c r="A28" s="6" t="s">
        <v>46</v>
      </c>
      <c r="B28" s="1" t="s">
        <v>47</v>
      </c>
      <c r="C28" s="17">
        <v>933</v>
      </c>
      <c r="D28" s="17">
        <v>1013</v>
      </c>
      <c r="E28" s="17">
        <v>118</v>
      </c>
      <c r="F28" s="17">
        <v>44</v>
      </c>
      <c r="G28" s="18">
        <v>314</v>
      </c>
      <c r="H28" s="19">
        <v>1040</v>
      </c>
      <c r="I28" s="17">
        <v>900</v>
      </c>
      <c r="J28" s="17">
        <v>152</v>
      </c>
      <c r="K28" s="17">
        <v>538</v>
      </c>
      <c r="L28" s="25">
        <v>400</v>
      </c>
      <c r="M28" s="23">
        <v>37</v>
      </c>
      <c r="N28" s="13">
        <f t="shared" si="0"/>
        <v>5489</v>
      </c>
    </row>
    <row r="29" spans="1:14" ht="15">
      <c r="A29" s="6" t="s">
        <v>48</v>
      </c>
      <c r="B29" s="1" t="s">
        <v>49</v>
      </c>
      <c r="C29" s="17">
        <v>21</v>
      </c>
      <c r="D29" s="17">
        <v>0</v>
      </c>
      <c r="E29" s="17">
        <v>2</v>
      </c>
      <c r="F29" s="17">
        <v>0</v>
      </c>
      <c r="G29" s="18">
        <v>0</v>
      </c>
      <c r="H29" s="19">
        <v>4</v>
      </c>
      <c r="I29" s="17">
        <v>1006</v>
      </c>
      <c r="J29" s="17"/>
      <c r="K29" s="17">
        <v>0</v>
      </c>
      <c r="L29" s="25">
        <v>0</v>
      </c>
      <c r="M29" s="23">
        <v>0</v>
      </c>
      <c r="N29" s="13">
        <f t="shared" si="0"/>
        <v>1033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  <c r="H30" s="19">
        <v>0</v>
      </c>
      <c r="I30" s="17">
        <v>0</v>
      </c>
      <c r="J30" s="17"/>
      <c r="K30" s="17">
        <v>0</v>
      </c>
      <c r="L30" s="25">
        <v>0</v>
      </c>
      <c r="M30" s="23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17">
        <v>0</v>
      </c>
      <c r="D31" s="17">
        <v>44</v>
      </c>
      <c r="E31" s="17">
        <v>4</v>
      </c>
      <c r="F31" s="17">
        <v>0</v>
      </c>
      <c r="G31" s="18">
        <v>0</v>
      </c>
      <c r="H31" s="19">
        <v>93</v>
      </c>
      <c r="I31" s="17">
        <v>2</v>
      </c>
      <c r="J31" s="17"/>
      <c r="K31" s="17">
        <v>0</v>
      </c>
      <c r="L31" s="25">
        <v>0</v>
      </c>
      <c r="M31" s="23">
        <v>0</v>
      </c>
      <c r="N31" s="13">
        <f t="shared" si="0"/>
        <v>143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  <c r="I32" s="17">
        <v>0</v>
      </c>
      <c r="J32" s="17"/>
      <c r="K32" s="17">
        <v>0</v>
      </c>
      <c r="L32" s="25">
        <v>0</v>
      </c>
      <c r="M32" s="23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7">
        <v>349</v>
      </c>
      <c r="D33" s="17">
        <v>4565</v>
      </c>
      <c r="E33" s="17">
        <v>943</v>
      </c>
      <c r="F33" s="17">
        <v>858</v>
      </c>
      <c r="G33" s="18">
        <v>848</v>
      </c>
      <c r="H33" s="19">
        <v>4301</v>
      </c>
      <c r="I33" s="17">
        <v>5673</v>
      </c>
      <c r="J33" s="17">
        <v>2037</v>
      </c>
      <c r="K33" s="17">
        <v>1568</v>
      </c>
      <c r="L33" s="25">
        <v>1906</v>
      </c>
      <c r="M33" s="23">
        <v>1348</v>
      </c>
      <c r="N33" s="13">
        <f t="shared" si="0"/>
        <v>24396</v>
      </c>
    </row>
    <row r="34" spans="1:14" ht="15">
      <c r="A34" s="7" t="s">
        <v>58</v>
      </c>
      <c r="B34" s="8" t="s">
        <v>59</v>
      </c>
      <c r="C34" s="17">
        <v>11978</v>
      </c>
      <c r="D34" s="31">
        <v>13651</v>
      </c>
      <c r="E34" s="17">
        <v>9590</v>
      </c>
      <c r="F34" s="17">
        <v>4994</v>
      </c>
      <c r="G34" s="30">
        <v>5796</v>
      </c>
      <c r="H34" s="19">
        <v>14887</v>
      </c>
      <c r="I34" s="17">
        <v>19202</v>
      </c>
      <c r="J34" s="20">
        <v>12697</v>
      </c>
      <c r="K34" s="20">
        <v>13370</v>
      </c>
      <c r="L34" s="25">
        <v>12012</v>
      </c>
      <c r="M34" s="24">
        <v>10256</v>
      </c>
      <c r="N34" s="9">
        <f t="shared" si="0"/>
        <v>128433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C5D8-A5F7-404B-8C6C-139F3B98304D}">
  <dimension ref="A1:N34"/>
  <sheetViews>
    <sheetView zoomScale="90" zoomScaleNormal="90" workbookViewId="0" topLeftCell="A1">
      <selection activeCell="J3" sqref="J3:J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78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4" t="s">
        <v>71</v>
      </c>
    </row>
    <row r="3" spans="1:14" ht="15">
      <c r="A3" s="6" t="s">
        <v>0</v>
      </c>
      <c r="B3" s="1" t="s">
        <v>1</v>
      </c>
      <c r="C3" s="25">
        <v>102</v>
      </c>
      <c r="D3" s="17">
        <v>121</v>
      </c>
      <c r="E3" s="17">
        <v>20</v>
      </c>
      <c r="F3" s="17">
        <v>39</v>
      </c>
      <c r="G3" s="18">
        <v>67</v>
      </c>
      <c r="H3" s="17">
        <v>113</v>
      </c>
      <c r="I3" s="17">
        <v>192</v>
      </c>
      <c r="J3" s="17">
        <v>85</v>
      </c>
      <c r="K3" s="17">
        <v>106</v>
      </c>
      <c r="L3" s="25">
        <v>24</v>
      </c>
      <c r="M3" s="23">
        <v>29</v>
      </c>
      <c r="N3" s="15">
        <f>SUM(C3:M3)</f>
        <v>898</v>
      </c>
    </row>
    <row r="4" spans="1:14" ht="15">
      <c r="A4" s="6" t="s">
        <v>2</v>
      </c>
      <c r="B4" s="1" t="s">
        <v>3</v>
      </c>
      <c r="C4" s="25">
        <v>1750</v>
      </c>
      <c r="D4" s="17">
        <v>905</v>
      </c>
      <c r="E4" s="17">
        <v>166</v>
      </c>
      <c r="F4" s="17">
        <v>0</v>
      </c>
      <c r="G4" s="18">
        <v>1504</v>
      </c>
      <c r="H4" s="17">
        <v>525</v>
      </c>
      <c r="I4" s="17">
        <v>1169</v>
      </c>
      <c r="J4" s="17">
        <v>382</v>
      </c>
      <c r="K4" s="17">
        <v>106</v>
      </c>
      <c r="L4" s="25">
        <v>0</v>
      </c>
      <c r="M4" s="23">
        <v>399</v>
      </c>
      <c r="N4" s="15">
        <f aca="true" t="shared" si="0" ref="N4:N34">SUM(C4:M4)</f>
        <v>6906</v>
      </c>
    </row>
    <row r="5" spans="1:14" ht="15">
      <c r="A5" s="6" t="s">
        <v>4</v>
      </c>
      <c r="B5" s="1" t="s">
        <v>5</v>
      </c>
      <c r="C5" s="25">
        <v>61</v>
      </c>
      <c r="D5" s="17">
        <v>46</v>
      </c>
      <c r="E5" s="17">
        <v>60</v>
      </c>
      <c r="F5" s="17">
        <v>15</v>
      </c>
      <c r="G5" s="18">
        <v>72</v>
      </c>
      <c r="H5" s="17">
        <v>131</v>
      </c>
      <c r="I5" s="17">
        <v>104</v>
      </c>
      <c r="J5" s="17">
        <v>51</v>
      </c>
      <c r="K5" s="17">
        <v>109</v>
      </c>
      <c r="L5" s="25">
        <v>55</v>
      </c>
      <c r="M5" s="23">
        <v>111</v>
      </c>
      <c r="N5" s="15">
        <f t="shared" si="0"/>
        <v>815</v>
      </c>
    </row>
    <row r="6" spans="1:14" ht="15">
      <c r="A6" s="6" t="s">
        <v>6</v>
      </c>
      <c r="B6" s="1" t="s">
        <v>7</v>
      </c>
      <c r="C6" s="25">
        <v>0</v>
      </c>
      <c r="D6" s="17">
        <v>0</v>
      </c>
      <c r="E6" s="17">
        <v>0</v>
      </c>
      <c r="F6" s="17">
        <v>0</v>
      </c>
      <c r="G6" s="18">
        <v>0</v>
      </c>
      <c r="H6" s="17">
        <v>0</v>
      </c>
      <c r="I6" s="17">
        <v>0</v>
      </c>
      <c r="J6" s="17"/>
      <c r="K6" s="17">
        <v>0</v>
      </c>
      <c r="L6" s="25">
        <v>0</v>
      </c>
      <c r="M6" s="23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25">
        <v>0</v>
      </c>
      <c r="D7" s="17">
        <v>0</v>
      </c>
      <c r="E7" s="17">
        <v>0</v>
      </c>
      <c r="F7" s="17">
        <v>0</v>
      </c>
      <c r="G7" s="18">
        <v>0</v>
      </c>
      <c r="H7" s="17">
        <v>0</v>
      </c>
      <c r="I7" s="17">
        <v>0</v>
      </c>
      <c r="J7" s="17"/>
      <c r="K7" s="17">
        <v>0</v>
      </c>
      <c r="L7" s="25">
        <v>0</v>
      </c>
      <c r="M7" s="23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25">
        <v>0</v>
      </c>
      <c r="D8" s="17">
        <v>0</v>
      </c>
      <c r="E8" s="17">
        <v>0</v>
      </c>
      <c r="F8" s="17">
        <v>0</v>
      </c>
      <c r="G8" s="18">
        <v>0</v>
      </c>
      <c r="H8" s="17">
        <v>0</v>
      </c>
      <c r="I8" s="17">
        <v>0</v>
      </c>
      <c r="J8" s="17"/>
      <c r="K8" s="17">
        <v>0</v>
      </c>
      <c r="L8" s="25">
        <v>0</v>
      </c>
      <c r="M8" s="23">
        <v>0</v>
      </c>
      <c r="N8" s="15">
        <f t="shared" si="0"/>
        <v>0</v>
      </c>
    </row>
    <row r="9" spans="1:14" ht="15">
      <c r="A9" s="6" t="s">
        <v>12</v>
      </c>
      <c r="B9" s="1" t="s">
        <v>13</v>
      </c>
      <c r="C9" s="25">
        <v>0</v>
      </c>
      <c r="D9" s="17">
        <v>0</v>
      </c>
      <c r="E9" s="17">
        <v>0</v>
      </c>
      <c r="F9" s="17">
        <v>0</v>
      </c>
      <c r="G9" s="18">
        <v>1</v>
      </c>
      <c r="H9" s="17">
        <v>0</v>
      </c>
      <c r="I9" s="17">
        <v>0</v>
      </c>
      <c r="J9" s="17">
        <v>0</v>
      </c>
      <c r="K9" s="17">
        <v>0</v>
      </c>
      <c r="L9" s="25">
        <v>0</v>
      </c>
      <c r="M9" s="23">
        <v>0</v>
      </c>
      <c r="N9" s="15">
        <f t="shared" si="0"/>
        <v>1</v>
      </c>
    </row>
    <row r="10" spans="1:14" ht="15">
      <c r="A10" s="6" t="s">
        <v>14</v>
      </c>
      <c r="B10" s="1" t="s">
        <v>15</v>
      </c>
      <c r="C10" s="25">
        <v>5</v>
      </c>
      <c r="D10" s="17">
        <f>D11+D12</f>
        <v>43</v>
      </c>
      <c r="E10" s="17">
        <v>4</v>
      </c>
      <c r="F10" s="17">
        <v>2</v>
      </c>
      <c r="G10" s="18">
        <v>16</v>
      </c>
      <c r="H10" s="17">
        <v>3</v>
      </c>
      <c r="I10" s="17">
        <f aca="true" t="shared" si="1" ref="I10">I11+I12</f>
        <v>5</v>
      </c>
      <c r="J10" s="17">
        <f aca="true" t="shared" si="2" ref="J10">SUM(J11:J12)</f>
        <v>1</v>
      </c>
      <c r="K10" s="17">
        <f aca="true" t="shared" si="3" ref="K10">K11+K12</f>
        <v>4</v>
      </c>
      <c r="L10" s="25">
        <v>6</v>
      </c>
      <c r="M10" s="23">
        <f>SUM(M11:M12)</f>
        <v>0</v>
      </c>
      <c r="N10" s="15">
        <f t="shared" si="0"/>
        <v>89</v>
      </c>
    </row>
    <row r="11" spans="1:14" ht="15">
      <c r="A11" s="6" t="s">
        <v>16</v>
      </c>
      <c r="B11" s="1" t="s">
        <v>17</v>
      </c>
      <c r="C11" s="25">
        <v>2</v>
      </c>
      <c r="D11" s="17">
        <v>35</v>
      </c>
      <c r="E11" s="17">
        <v>1</v>
      </c>
      <c r="F11" s="17">
        <v>2</v>
      </c>
      <c r="G11" s="18">
        <v>4</v>
      </c>
      <c r="H11" s="17">
        <v>1</v>
      </c>
      <c r="I11" s="17">
        <v>3</v>
      </c>
      <c r="J11" s="17">
        <v>0</v>
      </c>
      <c r="K11" s="27">
        <v>1</v>
      </c>
      <c r="L11" s="25">
        <v>5</v>
      </c>
      <c r="M11" s="23">
        <v>0</v>
      </c>
      <c r="N11" s="15">
        <f t="shared" si="0"/>
        <v>54</v>
      </c>
    </row>
    <row r="12" spans="1:14" ht="15">
      <c r="A12" s="6" t="s">
        <v>18</v>
      </c>
      <c r="B12" s="1" t="s">
        <v>19</v>
      </c>
      <c r="C12" s="25">
        <v>3</v>
      </c>
      <c r="D12" s="17">
        <v>8</v>
      </c>
      <c r="E12" s="17">
        <v>3</v>
      </c>
      <c r="F12" s="17">
        <v>0</v>
      </c>
      <c r="G12" s="18">
        <v>12</v>
      </c>
      <c r="H12" s="17">
        <v>2</v>
      </c>
      <c r="I12" s="17">
        <v>2</v>
      </c>
      <c r="J12" s="17">
        <v>1</v>
      </c>
      <c r="K12" s="27">
        <v>3</v>
      </c>
      <c r="L12" s="25">
        <v>1</v>
      </c>
      <c r="M12" s="23">
        <v>0</v>
      </c>
      <c r="N12" s="15">
        <f t="shared" si="0"/>
        <v>35</v>
      </c>
    </row>
    <row r="13" spans="1:14" ht="15">
      <c r="A13" s="6" t="s">
        <v>20</v>
      </c>
      <c r="B13" s="1" t="s">
        <v>21</v>
      </c>
      <c r="C13" s="25">
        <v>30</v>
      </c>
      <c r="D13" s="17">
        <f>D14+D15</f>
        <v>15</v>
      </c>
      <c r="E13" s="17">
        <v>119</v>
      </c>
      <c r="F13" s="17">
        <v>2</v>
      </c>
      <c r="G13" s="18">
        <v>90</v>
      </c>
      <c r="H13" s="17">
        <v>80</v>
      </c>
      <c r="I13" s="17">
        <f>I14+I15</f>
        <v>114</v>
      </c>
      <c r="J13" s="17">
        <f aca="true" t="shared" si="4" ref="J13">SUM(J14:J15)</f>
        <v>10</v>
      </c>
      <c r="K13" s="17">
        <f>K14+K15</f>
        <v>61</v>
      </c>
      <c r="L13" s="25">
        <v>2</v>
      </c>
      <c r="M13" s="23">
        <f>SUM(M14:M15)</f>
        <v>19</v>
      </c>
      <c r="N13" s="15">
        <f t="shared" si="0"/>
        <v>542</v>
      </c>
    </row>
    <row r="14" spans="1:14" ht="15">
      <c r="A14" s="6" t="s">
        <v>16</v>
      </c>
      <c r="B14" s="1" t="s">
        <v>22</v>
      </c>
      <c r="C14" s="25">
        <v>20</v>
      </c>
      <c r="D14" s="17">
        <v>7</v>
      </c>
      <c r="E14" s="17">
        <v>62</v>
      </c>
      <c r="F14" s="17">
        <v>0</v>
      </c>
      <c r="G14" s="18">
        <v>21</v>
      </c>
      <c r="H14" s="17">
        <v>52</v>
      </c>
      <c r="I14" s="17">
        <v>63</v>
      </c>
      <c r="J14" s="17">
        <v>6</v>
      </c>
      <c r="K14" s="27">
        <v>24</v>
      </c>
      <c r="L14" s="25">
        <v>0</v>
      </c>
      <c r="M14" s="23">
        <v>8</v>
      </c>
      <c r="N14" s="15">
        <f t="shared" si="0"/>
        <v>263</v>
      </c>
    </row>
    <row r="15" spans="1:14" ht="15">
      <c r="A15" s="6" t="s">
        <v>18</v>
      </c>
      <c r="B15" s="1" t="s">
        <v>23</v>
      </c>
      <c r="C15" s="25">
        <v>10</v>
      </c>
      <c r="D15" s="17">
        <v>8</v>
      </c>
      <c r="E15" s="17">
        <v>57</v>
      </c>
      <c r="F15" s="17">
        <v>2</v>
      </c>
      <c r="G15" s="18">
        <v>69</v>
      </c>
      <c r="H15" s="17">
        <v>28</v>
      </c>
      <c r="I15" s="17">
        <v>51</v>
      </c>
      <c r="J15" s="17">
        <v>4</v>
      </c>
      <c r="K15" s="27">
        <v>37</v>
      </c>
      <c r="L15" s="25">
        <v>2</v>
      </c>
      <c r="M15" s="23">
        <v>11</v>
      </c>
      <c r="N15" s="15">
        <f t="shared" si="0"/>
        <v>279</v>
      </c>
    </row>
    <row r="16" spans="1:14" ht="15">
      <c r="A16" s="6" t="s">
        <v>24</v>
      </c>
      <c r="B16" s="1" t="s">
        <v>25</v>
      </c>
      <c r="C16" s="25">
        <v>35</v>
      </c>
      <c r="D16" s="17">
        <f aca="true" t="shared" si="5" ref="D16:D18">D10+D13</f>
        <v>58</v>
      </c>
      <c r="E16" s="17">
        <v>123</v>
      </c>
      <c r="F16" s="17">
        <v>4</v>
      </c>
      <c r="G16" s="18">
        <v>106</v>
      </c>
      <c r="H16" s="17">
        <v>83</v>
      </c>
      <c r="I16" s="17">
        <f aca="true" t="shared" si="6" ref="I16">I17+I18</f>
        <v>119</v>
      </c>
      <c r="J16" s="17">
        <f aca="true" t="shared" si="7" ref="J16">SUM(J17:J18)</f>
        <v>11</v>
      </c>
      <c r="K16" s="17">
        <f aca="true" t="shared" si="8" ref="K16">K17+K18</f>
        <v>65</v>
      </c>
      <c r="L16" s="25">
        <v>8</v>
      </c>
      <c r="M16" s="23">
        <f>SUM(M17:M18)</f>
        <v>19</v>
      </c>
      <c r="N16" s="15">
        <f t="shared" si="0"/>
        <v>631</v>
      </c>
    </row>
    <row r="17" spans="1:14" ht="15">
      <c r="A17" s="6" t="s">
        <v>16</v>
      </c>
      <c r="B17" s="1" t="s">
        <v>26</v>
      </c>
      <c r="C17" s="25">
        <v>22</v>
      </c>
      <c r="D17" s="17">
        <f t="shared" si="5"/>
        <v>42</v>
      </c>
      <c r="E17" s="17">
        <v>63</v>
      </c>
      <c r="F17" s="17">
        <v>2</v>
      </c>
      <c r="G17" s="18">
        <v>25</v>
      </c>
      <c r="H17" s="17">
        <v>53</v>
      </c>
      <c r="I17" s="17">
        <f aca="true" t="shared" si="9" ref="I17:J18">I11+I14</f>
        <v>66</v>
      </c>
      <c r="J17" s="17">
        <f t="shared" si="9"/>
        <v>6</v>
      </c>
      <c r="K17" s="28">
        <f aca="true" t="shared" si="10" ref="K17:K18">K11+K14</f>
        <v>25</v>
      </c>
      <c r="L17" s="25">
        <v>5</v>
      </c>
      <c r="M17" s="23">
        <f aca="true" t="shared" si="11" ref="M17:M18">M11+M14</f>
        <v>8</v>
      </c>
      <c r="N17" s="15">
        <f t="shared" si="0"/>
        <v>317</v>
      </c>
    </row>
    <row r="18" spans="1:14" ht="15">
      <c r="A18" s="6" t="s">
        <v>18</v>
      </c>
      <c r="B18" s="1" t="s">
        <v>27</v>
      </c>
      <c r="C18" s="25">
        <v>13</v>
      </c>
      <c r="D18" s="17">
        <f t="shared" si="5"/>
        <v>16</v>
      </c>
      <c r="E18" s="17">
        <v>60</v>
      </c>
      <c r="F18" s="17">
        <v>2</v>
      </c>
      <c r="G18" s="18">
        <v>81</v>
      </c>
      <c r="H18" s="17">
        <v>30</v>
      </c>
      <c r="I18" s="17">
        <f t="shared" si="9"/>
        <v>53</v>
      </c>
      <c r="J18" s="17">
        <f t="shared" si="9"/>
        <v>5</v>
      </c>
      <c r="K18" s="28">
        <f t="shared" si="10"/>
        <v>40</v>
      </c>
      <c r="L18" s="25">
        <v>3</v>
      </c>
      <c r="M18" s="23">
        <f t="shared" si="11"/>
        <v>11</v>
      </c>
      <c r="N18" s="15">
        <f t="shared" si="0"/>
        <v>314</v>
      </c>
    </row>
    <row r="19" spans="1:14" ht="15">
      <c r="A19" s="6" t="s">
        <v>28</v>
      </c>
      <c r="B19" s="1" t="s">
        <v>29</v>
      </c>
      <c r="C19" s="25">
        <v>264</v>
      </c>
      <c r="D19" s="17">
        <f>D20+D25+D24</f>
        <v>206</v>
      </c>
      <c r="E19" s="17">
        <v>179</v>
      </c>
      <c r="F19" s="17">
        <v>276</v>
      </c>
      <c r="G19" s="18">
        <v>122</v>
      </c>
      <c r="H19" s="19">
        <f>H20+H24+H25</f>
        <v>249</v>
      </c>
      <c r="I19" s="17">
        <f aca="true" t="shared" si="12" ref="I19">I20+I24+I25</f>
        <v>230</v>
      </c>
      <c r="J19" s="17">
        <f aca="true" t="shared" si="13" ref="J19">SUM(J20,J24:J25)</f>
        <v>412</v>
      </c>
      <c r="K19" s="17">
        <f aca="true" t="shared" si="14" ref="K19">SUM(K21:K25)</f>
        <v>554</v>
      </c>
      <c r="L19" s="25">
        <v>233</v>
      </c>
      <c r="M19" s="23">
        <f>M20+M24+M25</f>
        <v>224</v>
      </c>
      <c r="N19" s="15">
        <f t="shared" si="0"/>
        <v>2949</v>
      </c>
    </row>
    <row r="20" spans="1:14" ht="15">
      <c r="A20" s="6" t="s">
        <v>30</v>
      </c>
      <c r="B20" s="1" t="s">
        <v>31</v>
      </c>
      <c r="C20" s="25">
        <v>263</v>
      </c>
      <c r="D20" s="17">
        <f>D21+D22+D23</f>
        <v>206</v>
      </c>
      <c r="E20" s="17">
        <v>179</v>
      </c>
      <c r="F20" s="17">
        <v>276</v>
      </c>
      <c r="G20" s="18">
        <v>121</v>
      </c>
      <c r="H20" s="19">
        <f aca="true" t="shared" si="15" ref="H20:I20">H21+H22+H23</f>
        <v>244</v>
      </c>
      <c r="I20" s="17">
        <f t="shared" si="15"/>
        <v>228</v>
      </c>
      <c r="J20" s="17">
        <f aca="true" t="shared" si="16" ref="J20">SUM(J21:J23)</f>
        <v>412</v>
      </c>
      <c r="K20" s="17">
        <f aca="true" t="shared" si="17" ref="K20">K21+K22+K23</f>
        <v>554</v>
      </c>
      <c r="L20" s="25">
        <v>233</v>
      </c>
      <c r="M20" s="23">
        <f>SUM(M21:M23)</f>
        <v>221</v>
      </c>
      <c r="N20" s="15">
        <f t="shared" si="0"/>
        <v>2937</v>
      </c>
    </row>
    <row r="21" spans="1:14" ht="15">
      <c r="A21" s="6" t="s">
        <v>32</v>
      </c>
      <c r="B21" s="1" t="s">
        <v>33</v>
      </c>
      <c r="C21" s="25">
        <v>249</v>
      </c>
      <c r="D21" s="17">
        <v>200</v>
      </c>
      <c r="E21" s="17">
        <v>171</v>
      </c>
      <c r="F21" s="17">
        <v>265</v>
      </c>
      <c r="G21" s="18">
        <v>117</v>
      </c>
      <c r="H21" s="17">
        <v>216</v>
      </c>
      <c r="I21" s="17">
        <v>205</v>
      </c>
      <c r="J21" s="17">
        <v>391</v>
      </c>
      <c r="K21" s="27">
        <v>553</v>
      </c>
      <c r="L21" s="25">
        <v>225</v>
      </c>
      <c r="M21" s="23">
        <v>206</v>
      </c>
      <c r="N21" s="15">
        <f t="shared" si="0"/>
        <v>2798</v>
      </c>
    </row>
    <row r="22" spans="1:14" ht="15">
      <c r="A22" s="6" t="s">
        <v>34</v>
      </c>
      <c r="B22" s="1" t="s">
        <v>35</v>
      </c>
      <c r="C22" s="25">
        <v>14</v>
      </c>
      <c r="D22" s="17">
        <v>6</v>
      </c>
      <c r="E22" s="17">
        <v>8</v>
      </c>
      <c r="F22" s="17">
        <v>11</v>
      </c>
      <c r="G22" s="18">
        <v>4</v>
      </c>
      <c r="H22" s="17">
        <v>28</v>
      </c>
      <c r="I22" s="17">
        <v>23</v>
      </c>
      <c r="J22" s="17">
        <v>21</v>
      </c>
      <c r="K22" s="27">
        <v>1</v>
      </c>
      <c r="L22" s="25">
        <v>8</v>
      </c>
      <c r="M22" s="23">
        <v>15</v>
      </c>
      <c r="N22" s="15">
        <f t="shared" si="0"/>
        <v>139</v>
      </c>
    </row>
    <row r="23" spans="1:14" ht="15">
      <c r="A23" s="6" t="s">
        <v>36</v>
      </c>
      <c r="B23" s="1" t="s">
        <v>37</v>
      </c>
      <c r="C23" s="2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7">
        <v>0</v>
      </c>
      <c r="K23" s="27">
        <v>0</v>
      </c>
      <c r="L23" s="25">
        <v>0</v>
      </c>
      <c r="M23" s="23">
        <v>0</v>
      </c>
      <c r="N23" s="15">
        <f t="shared" si="0"/>
        <v>0</v>
      </c>
    </row>
    <row r="24" spans="1:14" ht="15">
      <c r="A24" s="6" t="s">
        <v>38</v>
      </c>
      <c r="B24" s="1" t="s">
        <v>39</v>
      </c>
      <c r="C24" s="25">
        <v>1</v>
      </c>
      <c r="D24" s="17">
        <v>0</v>
      </c>
      <c r="E24" s="17">
        <v>0</v>
      </c>
      <c r="F24" s="17">
        <v>0</v>
      </c>
      <c r="G24" s="18">
        <v>1</v>
      </c>
      <c r="H24" s="17">
        <v>5</v>
      </c>
      <c r="I24" s="17">
        <v>2</v>
      </c>
      <c r="J24" s="17"/>
      <c r="K24" s="27">
        <v>0</v>
      </c>
      <c r="L24" s="25">
        <v>0</v>
      </c>
      <c r="M24" s="23">
        <v>3</v>
      </c>
      <c r="N24" s="15">
        <f t="shared" si="0"/>
        <v>12</v>
      </c>
    </row>
    <row r="25" spans="1:14" ht="15">
      <c r="A25" s="6" t="s">
        <v>40</v>
      </c>
      <c r="B25" s="1" t="s">
        <v>41</v>
      </c>
      <c r="C25" s="2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27">
        <v>0</v>
      </c>
      <c r="L25" s="25">
        <v>0</v>
      </c>
      <c r="M25" s="23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2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7"/>
      <c r="K26" s="17">
        <v>0</v>
      </c>
      <c r="L26" s="25">
        <v>0</v>
      </c>
      <c r="M26" s="23">
        <v>0</v>
      </c>
      <c r="N26" s="15">
        <f t="shared" si="0"/>
        <v>0</v>
      </c>
    </row>
    <row r="27" spans="1:14" ht="15">
      <c r="A27" s="6" t="s">
        <v>44</v>
      </c>
      <c r="B27" s="1" t="s">
        <v>45</v>
      </c>
      <c r="C27" s="2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7"/>
      <c r="K27" s="17">
        <v>0</v>
      </c>
      <c r="L27" s="25">
        <v>0</v>
      </c>
      <c r="M27" s="23">
        <v>0</v>
      </c>
      <c r="N27" s="15">
        <f t="shared" si="0"/>
        <v>0</v>
      </c>
    </row>
    <row r="28" spans="1:14" ht="15">
      <c r="A28" s="6" t="s">
        <v>46</v>
      </c>
      <c r="B28" s="1" t="s">
        <v>47</v>
      </c>
      <c r="C28" s="25">
        <v>3</v>
      </c>
      <c r="D28" s="17">
        <v>1</v>
      </c>
      <c r="E28" s="17">
        <v>5</v>
      </c>
      <c r="F28" s="17">
        <v>0</v>
      </c>
      <c r="G28" s="18">
        <v>39</v>
      </c>
      <c r="H28" s="17">
        <v>2</v>
      </c>
      <c r="I28" s="17">
        <v>3</v>
      </c>
      <c r="J28" s="17">
        <v>0</v>
      </c>
      <c r="K28" s="17">
        <v>13</v>
      </c>
      <c r="L28" s="25">
        <v>5</v>
      </c>
      <c r="M28" s="23">
        <v>3</v>
      </c>
      <c r="N28" s="15">
        <f t="shared" si="0"/>
        <v>74</v>
      </c>
    </row>
    <row r="29" spans="1:14" ht="15">
      <c r="A29" s="6" t="s">
        <v>48</v>
      </c>
      <c r="B29" s="1" t="s">
        <v>49</v>
      </c>
      <c r="C29" s="2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1</v>
      </c>
      <c r="J29" s="17"/>
      <c r="K29" s="17">
        <v>0</v>
      </c>
      <c r="L29" s="25">
        <v>0</v>
      </c>
      <c r="M29" s="23">
        <v>0</v>
      </c>
      <c r="N29" s="15">
        <f t="shared" si="0"/>
        <v>1</v>
      </c>
    </row>
    <row r="30" spans="1:14" ht="15">
      <c r="A30" s="6" t="s">
        <v>50</v>
      </c>
      <c r="B30" s="1" t="s">
        <v>51</v>
      </c>
      <c r="C30" s="2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7"/>
      <c r="K30" s="17">
        <v>0</v>
      </c>
      <c r="L30" s="25">
        <v>0</v>
      </c>
      <c r="M30" s="23">
        <v>0</v>
      </c>
      <c r="N30" s="15">
        <f t="shared" si="0"/>
        <v>0</v>
      </c>
    </row>
    <row r="31" spans="1:14" ht="15">
      <c r="A31" s="6" t="s">
        <v>52</v>
      </c>
      <c r="B31" s="1" t="s">
        <v>53</v>
      </c>
      <c r="C31" s="25">
        <v>0</v>
      </c>
      <c r="D31" s="17">
        <v>0</v>
      </c>
      <c r="E31" s="17">
        <v>0</v>
      </c>
      <c r="F31" s="17">
        <v>0</v>
      </c>
      <c r="G31" s="18">
        <v>10</v>
      </c>
      <c r="H31" s="17">
        <v>0</v>
      </c>
      <c r="I31" s="17">
        <v>0</v>
      </c>
      <c r="J31" s="17"/>
      <c r="K31" s="17">
        <v>0</v>
      </c>
      <c r="L31" s="25">
        <v>0</v>
      </c>
      <c r="M31" s="23">
        <v>0</v>
      </c>
      <c r="N31" s="15">
        <f t="shared" si="0"/>
        <v>10</v>
      </c>
    </row>
    <row r="32" spans="1:14" ht="15">
      <c r="A32" s="6" t="s">
        <v>54</v>
      </c>
      <c r="B32" s="1" t="s">
        <v>55</v>
      </c>
      <c r="C32" s="2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7"/>
      <c r="K32" s="17">
        <v>0</v>
      </c>
      <c r="L32" s="25">
        <v>0</v>
      </c>
      <c r="M32" s="23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25">
        <v>51</v>
      </c>
      <c r="D33" s="17">
        <v>103</v>
      </c>
      <c r="E33" s="17">
        <v>42</v>
      </c>
      <c r="F33" s="17">
        <v>1</v>
      </c>
      <c r="G33" s="18">
        <v>39</v>
      </c>
      <c r="H33" s="17">
        <v>95</v>
      </c>
      <c r="I33" s="17">
        <v>379</v>
      </c>
      <c r="J33" s="17">
        <v>7</v>
      </c>
      <c r="K33" s="17">
        <v>15</v>
      </c>
      <c r="L33" s="25">
        <v>21</v>
      </c>
      <c r="M33" s="23">
        <v>16</v>
      </c>
      <c r="N33" s="15">
        <f t="shared" si="0"/>
        <v>769</v>
      </c>
    </row>
    <row r="34" spans="1:14" ht="15">
      <c r="A34" s="7" t="s">
        <v>58</v>
      </c>
      <c r="B34" s="8" t="s">
        <v>59</v>
      </c>
      <c r="C34" s="25">
        <v>2266</v>
      </c>
      <c r="D34" s="26">
        <f>D3+D4+D5+D6+D7+D8+D9+D16+D19+D26+D27+D28+D29+D30+D31+D32+D33</f>
        <v>1440</v>
      </c>
      <c r="E34" s="17">
        <v>595</v>
      </c>
      <c r="F34" s="17">
        <v>335</v>
      </c>
      <c r="G34" s="30">
        <v>1960</v>
      </c>
      <c r="H34" s="17">
        <v>1198</v>
      </c>
      <c r="I34" s="17">
        <f>I3+I5+I4+I6+I7+I8+I9+I16+I19+I26+I27+I28+I29+I30+I32+I31+I33</f>
        <v>2197</v>
      </c>
      <c r="J34" s="20">
        <f aca="true" t="shared" si="18" ref="J34">SUM(J3:J10,J13,J19,J26:J33)</f>
        <v>948</v>
      </c>
      <c r="K34" s="20">
        <f>SUM(K3:K10)+K13+K19+SUM(K26:K33)</f>
        <v>968</v>
      </c>
      <c r="L34" s="25">
        <v>346</v>
      </c>
      <c r="M34" s="24">
        <f>SUM(M3:M9)+M16+M19+SUM(M26:M33)</f>
        <v>801</v>
      </c>
      <c r="N34" s="9">
        <f t="shared" si="0"/>
        <v>13054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40E3-B800-47F3-931A-AD4A89893249}">
  <dimension ref="A1:N34"/>
  <sheetViews>
    <sheetView zoomScale="90" zoomScaleNormal="90" workbookViewId="0" topLeftCell="A1">
      <selection activeCell="I3" sqref="I3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79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7">
        <v>154</v>
      </c>
      <c r="D3" s="17">
        <v>86</v>
      </c>
      <c r="E3" s="17">
        <v>10</v>
      </c>
      <c r="F3" s="17">
        <v>26</v>
      </c>
      <c r="G3" s="18">
        <v>56</v>
      </c>
      <c r="H3" s="19">
        <v>146</v>
      </c>
      <c r="I3" s="17">
        <v>215</v>
      </c>
      <c r="J3" s="17">
        <v>63</v>
      </c>
      <c r="K3" s="17">
        <v>99</v>
      </c>
      <c r="L3" s="25">
        <v>27</v>
      </c>
      <c r="M3" s="23">
        <v>70</v>
      </c>
      <c r="N3" s="13">
        <f>SUM(C3:M3)</f>
        <v>952</v>
      </c>
    </row>
    <row r="4" spans="1:14" ht="15">
      <c r="A4" s="6" t="s">
        <v>2</v>
      </c>
      <c r="B4" s="1" t="s">
        <v>3</v>
      </c>
      <c r="C4" s="17">
        <v>1336</v>
      </c>
      <c r="D4" s="17">
        <v>1295</v>
      </c>
      <c r="E4" s="17">
        <v>170</v>
      </c>
      <c r="F4" s="17">
        <v>0</v>
      </c>
      <c r="G4" s="18">
        <v>513</v>
      </c>
      <c r="H4" s="19">
        <v>310</v>
      </c>
      <c r="I4" s="17">
        <v>945</v>
      </c>
      <c r="J4" s="17">
        <v>221</v>
      </c>
      <c r="K4" s="17">
        <v>11</v>
      </c>
      <c r="L4" s="25">
        <v>0</v>
      </c>
      <c r="M4" s="23">
        <v>1252</v>
      </c>
      <c r="N4" s="13">
        <f aca="true" t="shared" si="0" ref="N4:N34">SUM(C4:M4)</f>
        <v>6053</v>
      </c>
    </row>
    <row r="5" spans="1:14" ht="15">
      <c r="A5" s="6" t="s">
        <v>4</v>
      </c>
      <c r="B5" s="1" t="s">
        <v>5</v>
      </c>
      <c r="C5" s="17">
        <v>50</v>
      </c>
      <c r="D5" s="17">
        <v>52</v>
      </c>
      <c r="E5" s="17">
        <v>56</v>
      </c>
      <c r="F5" s="17">
        <v>5</v>
      </c>
      <c r="G5" s="18">
        <v>43</v>
      </c>
      <c r="H5" s="19">
        <v>108</v>
      </c>
      <c r="I5" s="17">
        <v>137</v>
      </c>
      <c r="J5" s="17">
        <v>56</v>
      </c>
      <c r="K5" s="17">
        <v>129</v>
      </c>
      <c r="L5" s="25">
        <v>54</v>
      </c>
      <c r="M5" s="23">
        <v>35</v>
      </c>
      <c r="N5" s="13">
        <f t="shared" si="0"/>
        <v>725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7">
        <v>0</v>
      </c>
      <c r="J6" s="17"/>
      <c r="K6" s="17">
        <v>0</v>
      </c>
      <c r="L6" s="25">
        <v>0</v>
      </c>
      <c r="M6" s="23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0</v>
      </c>
      <c r="E7" s="17">
        <v>0</v>
      </c>
      <c r="F7" s="17">
        <v>0</v>
      </c>
      <c r="G7" s="18">
        <v>0</v>
      </c>
      <c r="H7" s="19">
        <v>0</v>
      </c>
      <c r="I7" s="17">
        <v>0</v>
      </c>
      <c r="J7" s="17"/>
      <c r="K7" s="17">
        <v>0</v>
      </c>
      <c r="L7" s="25">
        <v>0</v>
      </c>
      <c r="M7" s="23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  <c r="I8" s="17">
        <v>0</v>
      </c>
      <c r="J8" s="17"/>
      <c r="K8" s="17">
        <v>0</v>
      </c>
      <c r="L8" s="25">
        <v>0</v>
      </c>
      <c r="M8" s="23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17">
        <v>0</v>
      </c>
      <c r="D9" s="17">
        <v>0</v>
      </c>
      <c r="E9" s="17">
        <v>0</v>
      </c>
      <c r="F9" s="17">
        <v>0</v>
      </c>
      <c r="G9" s="18">
        <v>0</v>
      </c>
      <c r="H9" s="19">
        <v>0</v>
      </c>
      <c r="I9" s="17">
        <v>0</v>
      </c>
      <c r="J9" s="17">
        <v>0</v>
      </c>
      <c r="K9" s="17">
        <v>0</v>
      </c>
      <c r="L9" s="25">
        <v>0</v>
      </c>
      <c r="M9" s="23">
        <v>0</v>
      </c>
      <c r="N9" s="13">
        <f t="shared" si="0"/>
        <v>0</v>
      </c>
    </row>
    <row r="10" spans="1:14" ht="15">
      <c r="A10" s="6" t="s">
        <v>14</v>
      </c>
      <c r="B10" s="1" t="s">
        <v>15</v>
      </c>
      <c r="C10" s="17">
        <v>1</v>
      </c>
      <c r="D10" s="17">
        <f>D11+D12</f>
        <v>37</v>
      </c>
      <c r="E10" s="17">
        <v>3</v>
      </c>
      <c r="F10" s="17">
        <v>2</v>
      </c>
      <c r="G10" s="18">
        <v>11</v>
      </c>
      <c r="H10" s="19">
        <v>13</v>
      </c>
      <c r="I10" s="17">
        <f aca="true" t="shared" si="1" ref="I10">I11+I12</f>
        <v>7</v>
      </c>
      <c r="J10" s="17">
        <f aca="true" t="shared" si="2" ref="J10">SUM(J11:J12)</f>
        <v>1</v>
      </c>
      <c r="K10" s="17">
        <f aca="true" t="shared" si="3" ref="K10">K11+K12</f>
        <v>11</v>
      </c>
      <c r="L10" s="25">
        <v>12</v>
      </c>
      <c r="M10" s="23">
        <f>SUM(M11:M12)</f>
        <v>0</v>
      </c>
      <c r="N10" s="13">
        <f t="shared" si="0"/>
        <v>98</v>
      </c>
    </row>
    <row r="11" spans="1:14" ht="15">
      <c r="A11" s="6" t="s">
        <v>16</v>
      </c>
      <c r="B11" s="1" t="s">
        <v>17</v>
      </c>
      <c r="C11" s="17">
        <v>1</v>
      </c>
      <c r="D11" s="17">
        <v>26</v>
      </c>
      <c r="E11" s="17">
        <v>2</v>
      </c>
      <c r="F11" s="17">
        <v>2</v>
      </c>
      <c r="G11" s="18">
        <v>1</v>
      </c>
      <c r="H11" s="17">
        <v>6</v>
      </c>
      <c r="I11" s="17">
        <v>6</v>
      </c>
      <c r="J11" s="17">
        <v>1</v>
      </c>
      <c r="K11" s="27">
        <v>3</v>
      </c>
      <c r="L11" s="25">
        <v>8</v>
      </c>
      <c r="M11" s="23">
        <v>0</v>
      </c>
      <c r="N11" s="13">
        <f t="shared" si="0"/>
        <v>56</v>
      </c>
    </row>
    <row r="12" spans="1:14" ht="15">
      <c r="A12" s="6" t="s">
        <v>18</v>
      </c>
      <c r="B12" s="1" t="s">
        <v>19</v>
      </c>
      <c r="C12" s="17">
        <v>0</v>
      </c>
      <c r="D12" s="17">
        <v>11</v>
      </c>
      <c r="E12" s="17">
        <v>1</v>
      </c>
      <c r="F12" s="17">
        <v>0</v>
      </c>
      <c r="G12" s="18">
        <v>10</v>
      </c>
      <c r="H12" s="17">
        <v>7</v>
      </c>
      <c r="I12" s="17">
        <v>1</v>
      </c>
      <c r="J12" s="17"/>
      <c r="K12" s="27">
        <v>8</v>
      </c>
      <c r="L12" s="25">
        <v>4</v>
      </c>
      <c r="M12" s="23">
        <v>0</v>
      </c>
      <c r="N12" s="13">
        <f t="shared" si="0"/>
        <v>42</v>
      </c>
    </row>
    <row r="13" spans="1:14" ht="15">
      <c r="A13" s="6" t="s">
        <v>20</v>
      </c>
      <c r="B13" s="1" t="s">
        <v>21</v>
      </c>
      <c r="C13" s="17">
        <v>10</v>
      </c>
      <c r="D13" s="17">
        <f>D14+D15</f>
        <v>43</v>
      </c>
      <c r="E13" s="17">
        <v>189</v>
      </c>
      <c r="F13" s="17">
        <v>0</v>
      </c>
      <c r="G13" s="18">
        <v>118</v>
      </c>
      <c r="H13" s="19">
        <v>121</v>
      </c>
      <c r="I13" s="17">
        <f>I14+I15</f>
        <v>399</v>
      </c>
      <c r="J13" s="17">
        <f aca="true" t="shared" si="4" ref="J13">SUM(J14:J15)</f>
        <v>26</v>
      </c>
      <c r="K13" s="17">
        <f aca="true" t="shared" si="5" ref="K13">K14+K15</f>
        <v>84</v>
      </c>
      <c r="L13" s="25">
        <v>14</v>
      </c>
      <c r="M13" s="23">
        <f>SUM(M14:M15)</f>
        <v>17</v>
      </c>
      <c r="N13" s="13">
        <f t="shared" si="0"/>
        <v>1021</v>
      </c>
    </row>
    <row r="14" spans="1:14" ht="15">
      <c r="A14" s="6" t="s">
        <v>16</v>
      </c>
      <c r="B14" s="1" t="s">
        <v>22</v>
      </c>
      <c r="C14" s="17">
        <v>7</v>
      </c>
      <c r="D14" s="17">
        <v>28</v>
      </c>
      <c r="E14" s="17">
        <v>107</v>
      </c>
      <c r="F14" s="17">
        <v>0</v>
      </c>
      <c r="G14" s="18">
        <v>10</v>
      </c>
      <c r="H14" s="17">
        <v>92</v>
      </c>
      <c r="I14" s="17">
        <f>1114-812</f>
        <v>302</v>
      </c>
      <c r="J14" s="17">
        <v>4</v>
      </c>
      <c r="K14" s="27">
        <v>14</v>
      </c>
      <c r="L14" s="25">
        <v>0</v>
      </c>
      <c r="M14" s="23">
        <v>3</v>
      </c>
      <c r="N14" s="13">
        <f t="shared" si="0"/>
        <v>567</v>
      </c>
    </row>
    <row r="15" spans="1:14" ht="15">
      <c r="A15" s="6" t="s">
        <v>18</v>
      </c>
      <c r="B15" s="1" t="s">
        <v>23</v>
      </c>
      <c r="C15" s="17">
        <v>3</v>
      </c>
      <c r="D15" s="17">
        <v>15</v>
      </c>
      <c r="E15" s="17">
        <v>82</v>
      </c>
      <c r="F15" s="17">
        <v>0</v>
      </c>
      <c r="G15" s="18">
        <v>108</v>
      </c>
      <c r="H15" s="17">
        <v>29</v>
      </c>
      <c r="I15" s="17">
        <f>719-622</f>
        <v>97</v>
      </c>
      <c r="J15" s="17">
        <v>22</v>
      </c>
      <c r="K15" s="27">
        <v>70</v>
      </c>
      <c r="L15" s="25">
        <v>14</v>
      </c>
      <c r="M15" s="23">
        <v>14</v>
      </c>
      <c r="N15" s="13">
        <f t="shared" si="0"/>
        <v>454</v>
      </c>
    </row>
    <row r="16" spans="1:14" ht="15">
      <c r="A16" s="6" t="s">
        <v>24</v>
      </c>
      <c r="B16" s="1" t="s">
        <v>25</v>
      </c>
      <c r="C16" s="17">
        <v>11</v>
      </c>
      <c r="D16" s="17">
        <f aca="true" t="shared" si="6" ref="D16:D18">D10+D13</f>
        <v>80</v>
      </c>
      <c r="E16" s="17">
        <v>192</v>
      </c>
      <c r="F16" s="17">
        <v>2</v>
      </c>
      <c r="G16" s="18">
        <v>129</v>
      </c>
      <c r="H16" s="19">
        <v>134</v>
      </c>
      <c r="I16" s="17">
        <f aca="true" t="shared" si="7" ref="I16">I17+I18</f>
        <v>406</v>
      </c>
      <c r="J16" s="17">
        <f aca="true" t="shared" si="8" ref="J16">SUM(J17:J18)</f>
        <v>27</v>
      </c>
      <c r="K16" s="17">
        <f aca="true" t="shared" si="9" ref="K16">K17+K18</f>
        <v>95</v>
      </c>
      <c r="L16" s="25">
        <v>26</v>
      </c>
      <c r="M16" s="23">
        <f>SUM(M17:M18)</f>
        <v>17</v>
      </c>
      <c r="N16" s="13">
        <f t="shared" si="0"/>
        <v>1119</v>
      </c>
    </row>
    <row r="17" spans="1:14" ht="15">
      <c r="A17" s="6" t="s">
        <v>16</v>
      </c>
      <c r="B17" s="1" t="s">
        <v>26</v>
      </c>
      <c r="C17" s="17">
        <v>8</v>
      </c>
      <c r="D17" s="17">
        <f t="shared" si="6"/>
        <v>54</v>
      </c>
      <c r="E17" s="17">
        <v>109</v>
      </c>
      <c r="F17" s="17">
        <v>2</v>
      </c>
      <c r="G17" s="18">
        <v>11</v>
      </c>
      <c r="H17" s="17">
        <v>98</v>
      </c>
      <c r="I17" s="17">
        <f aca="true" t="shared" si="10" ref="I17:J18">I11+I14</f>
        <v>308</v>
      </c>
      <c r="J17" s="17">
        <f t="shared" si="10"/>
        <v>5</v>
      </c>
      <c r="K17" s="28">
        <f aca="true" t="shared" si="11" ref="K17:K18">K11+K14</f>
        <v>17</v>
      </c>
      <c r="L17" s="25">
        <v>8</v>
      </c>
      <c r="M17" s="23">
        <f aca="true" t="shared" si="12" ref="M17:M18">M11+M14</f>
        <v>3</v>
      </c>
      <c r="N17" s="13">
        <f t="shared" si="0"/>
        <v>623</v>
      </c>
    </row>
    <row r="18" spans="1:14" ht="15">
      <c r="A18" s="6" t="s">
        <v>18</v>
      </c>
      <c r="B18" s="1" t="s">
        <v>27</v>
      </c>
      <c r="C18" s="17">
        <v>3</v>
      </c>
      <c r="D18" s="17">
        <f t="shared" si="6"/>
        <v>26</v>
      </c>
      <c r="E18" s="17">
        <v>83</v>
      </c>
      <c r="F18" s="17">
        <v>0</v>
      </c>
      <c r="G18" s="18">
        <v>118</v>
      </c>
      <c r="H18" s="17">
        <v>36</v>
      </c>
      <c r="I18" s="17">
        <f t="shared" si="10"/>
        <v>98</v>
      </c>
      <c r="J18" s="17">
        <f t="shared" si="10"/>
        <v>22</v>
      </c>
      <c r="K18" s="28">
        <f t="shared" si="11"/>
        <v>78</v>
      </c>
      <c r="L18" s="25">
        <v>18</v>
      </c>
      <c r="M18" s="23">
        <f t="shared" si="12"/>
        <v>14</v>
      </c>
      <c r="N18" s="13">
        <f t="shared" si="0"/>
        <v>496</v>
      </c>
    </row>
    <row r="19" spans="1:14" ht="15">
      <c r="A19" s="6" t="s">
        <v>28</v>
      </c>
      <c r="B19" s="1" t="s">
        <v>29</v>
      </c>
      <c r="C19" s="17">
        <v>267</v>
      </c>
      <c r="D19" s="17">
        <f>D20+D25+D24</f>
        <v>156</v>
      </c>
      <c r="E19" s="17">
        <v>208</v>
      </c>
      <c r="F19" s="17">
        <v>186</v>
      </c>
      <c r="G19" s="18">
        <v>122</v>
      </c>
      <c r="H19" s="19">
        <f aca="true" t="shared" si="13" ref="H19:I19">H20+H24+H25</f>
        <v>239</v>
      </c>
      <c r="I19" s="17">
        <f t="shared" si="13"/>
        <v>276</v>
      </c>
      <c r="J19" s="17">
        <f aca="true" t="shared" si="14" ref="J19">SUM(J20,J24:J25)</f>
        <v>410</v>
      </c>
      <c r="K19" s="17">
        <f aca="true" t="shared" si="15" ref="K19">SUM(K21:K25)</f>
        <v>526</v>
      </c>
      <c r="L19" s="25">
        <v>216</v>
      </c>
      <c r="M19" s="23">
        <f>M20+M24+M25</f>
        <v>219</v>
      </c>
      <c r="N19" s="13">
        <f t="shared" si="0"/>
        <v>2825</v>
      </c>
    </row>
    <row r="20" spans="1:14" ht="15">
      <c r="A20" s="6" t="s">
        <v>30</v>
      </c>
      <c r="B20" s="1" t="s">
        <v>31</v>
      </c>
      <c r="C20" s="17">
        <v>266</v>
      </c>
      <c r="D20" s="17">
        <f>D21+D22+D23</f>
        <v>155</v>
      </c>
      <c r="E20" s="17">
        <v>208</v>
      </c>
      <c r="F20" s="17">
        <v>186</v>
      </c>
      <c r="G20" s="18">
        <v>120</v>
      </c>
      <c r="H20" s="19">
        <f aca="true" t="shared" si="16" ref="H20:I20">H21+H22+H23</f>
        <v>236</v>
      </c>
      <c r="I20" s="17">
        <f t="shared" si="16"/>
        <v>275</v>
      </c>
      <c r="J20" s="17">
        <f aca="true" t="shared" si="17" ref="J20">SUM(J21:J23)</f>
        <v>410</v>
      </c>
      <c r="K20" s="17">
        <f aca="true" t="shared" si="18" ref="K20">K21+K22+K23</f>
        <v>525</v>
      </c>
      <c r="L20" s="25">
        <v>215</v>
      </c>
      <c r="M20" s="23">
        <f>SUM(M21:M23)</f>
        <v>219</v>
      </c>
      <c r="N20" s="13">
        <f t="shared" si="0"/>
        <v>2815</v>
      </c>
    </row>
    <row r="21" spans="1:14" ht="15">
      <c r="A21" s="6" t="s">
        <v>32</v>
      </c>
      <c r="B21" s="1" t="s">
        <v>33</v>
      </c>
      <c r="C21" s="17">
        <v>258</v>
      </c>
      <c r="D21" s="17">
        <v>151</v>
      </c>
      <c r="E21" s="17">
        <v>196</v>
      </c>
      <c r="F21" s="17">
        <v>181</v>
      </c>
      <c r="G21" s="18">
        <v>116</v>
      </c>
      <c r="H21" s="17">
        <v>200</v>
      </c>
      <c r="I21" s="17">
        <f>2805-2561</f>
        <v>244</v>
      </c>
      <c r="J21" s="17">
        <v>399</v>
      </c>
      <c r="K21" s="27">
        <v>500</v>
      </c>
      <c r="L21" s="25">
        <v>204</v>
      </c>
      <c r="M21" s="23">
        <v>198</v>
      </c>
      <c r="N21" s="13">
        <f t="shared" si="0"/>
        <v>2647</v>
      </c>
    </row>
    <row r="22" spans="1:14" ht="15">
      <c r="A22" s="6" t="s">
        <v>34</v>
      </c>
      <c r="B22" s="1" t="s">
        <v>35</v>
      </c>
      <c r="C22" s="17">
        <v>8</v>
      </c>
      <c r="D22" s="17">
        <v>4</v>
      </c>
      <c r="E22" s="17">
        <v>10</v>
      </c>
      <c r="F22" s="17">
        <v>5</v>
      </c>
      <c r="G22" s="18">
        <v>4</v>
      </c>
      <c r="H22" s="17">
        <v>36</v>
      </c>
      <c r="I22" s="17">
        <f>238-207</f>
        <v>31</v>
      </c>
      <c r="J22" s="17">
        <v>11</v>
      </c>
      <c r="K22" s="27">
        <v>24</v>
      </c>
      <c r="L22" s="25">
        <v>11</v>
      </c>
      <c r="M22" s="23">
        <v>21</v>
      </c>
      <c r="N22" s="13">
        <f t="shared" si="0"/>
        <v>165</v>
      </c>
    </row>
    <row r="23" spans="1:14" ht="15">
      <c r="A23" s="6" t="s">
        <v>36</v>
      </c>
      <c r="B23" s="1" t="s">
        <v>37</v>
      </c>
      <c r="C23" s="17">
        <v>0</v>
      </c>
      <c r="D23" s="17">
        <v>0</v>
      </c>
      <c r="E23" s="17">
        <v>2</v>
      </c>
      <c r="F23" s="17">
        <v>0</v>
      </c>
      <c r="G23" s="18">
        <v>0</v>
      </c>
      <c r="H23" s="17">
        <v>0</v>
      </c>
      <c r="I23" s="17">
        <f>0</f>
        <v>0</v>
      </c>
      <c r="J23" s="17"/>
      <c r="K23" s="27">
        <v>1</v>
      </c>
      <c r="L23" s="25">
        <v>0</v>
      </c>
      <c r="M23" s="23">
        <v>0</v>
      </c>
      <c r="N23" s="13">
        <f t="shared" si="0"/>
        <v>3</v>
      </c>
    </row>
    <row r="24" spans="1:14" ht="15">
      <c r="A24" s="6" t="s">
        <v>38</v>
      </c>
      <c r="B24" s="1" t="s">
        <v>39</v>
      </c>
      <c r="C24" s="17">
        <v>1</v>
      </c>
      <c r="D24" s="17">
        <v>1</v>
      </c>
      <c r="E24" s="17">
        <v>0</v>
      </c>
      <c r="F24" s="17">
        <v>0</v>
      </c>
      <c r="G24" s="18">
        <v>2</v>
      </c>
      <c r="H24" s="17">
        <v>3</v>
      </c>
      <c r="I24" s="17">
        <f>1</f>
        <v>1</v>
      </c>
      <c r="J24" s="17"/>
      <c r="K24" s="27">
        <v>1</v>
      </c>
      <c r="L24" s="25">
        <v>1</v>
      </c>
      <c r="M24" s="23">
        <v>0</v>
      </c>
      <c r="N24" s="13">
        <f t="shared" si="0"/>
        <v>10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27">
        <v>0</v>
      </c>
      <c r="L25" s="25">
        <v>0</v>
      </c>
      <c r="M25" s="23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7">
        <v>0</v>
      </c>
      <c r="D26" s="17">
        <v>0</v>
      </c>
      <c r="E26" s="17">
        <v>0</v>
      </c>
      <c r="F26" s="17">
        <v>0</v>
      </c>
      <c r="G26" s="18">
        <v>0</v>
      </c>
      <c r="H26" s="19">
        <v>0</v>
      </c>
      <c r="I26" s="17">
        <v>0</v>
      </c>
      <c r="J26" s="17"/>
      <c r="K26" s="17">
        <v>0</v>
      </c>
      <c r="L26" s="25">
        <v>0</v>
      </c>
      <c r="M26" s="23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17">
        <v>0</v>
      </c>
      <c r="D27" s="17">
        <v>0</v>
      </c>
      <c r="E27" s="17">
        <v>0</v>
      </c>
      <c r="F27" s="17">
        <v>0</v>
      </c>
      <c r="G27" s="18">
        <v>0</v>
      </c>
      <c r="H27" s="19">
        <v>0</v>
      </c>
      <c r="I27" s="17">
        <v>0</v>
      </c>
      <c r="J27" s="17"/>
      <c r="K27" s="17">
        <v>0</v>
      </c>
      <c r="L27" s="25">
        <v>0</v>
      </c>
      <c r="M27" s="23">
        <v>0</v>
      </c>
      <c r="N27" s="13">
        <f t="shared" si="0"/>
        <v>0</v>
      </c>
    </row>
    <row r="28" spans="1:14" ht="15">
      <c r="A28" s="6" t="s">
        <v>46</v>
      </c>
      <c r="B28" s="1" t="s">
        <v>47</v>
      </c>
      <c r="C28" s="17">
        <v>0</v>
      </c>
      <c r="D28" s="17">
        <v>3</v>
      </c>
      <c r="E28" s="17">
        <v>0</v>
      </c>
      <c r="F28" s="17">
        <v>1</v>
      </c>
      <c r="G28" s="18">
        <v>15</v>
      </c>
      <c r="H28" s="19">
        <v>3</v>
      </c>
      <c r="I28" s="17">
        <v>2</v>
      </c>
      <c r="J28" s="17">
        <v>0</v>
      </c>
      <c r="K28" s="17">
        <v>5</v>
      </c>
      <c r="L28" s="25">
        <v>9</v>
      </c>
      <c r="M28" s="23">
        <v>0</v>
      </c>
      <c r="N28" s="13">
        <f t="shared" si="0"/>
        <v>38</v>
      </c>
    </row>
    <row r="29" spans="1:14" ht="15">
      <c r="A29" s="6" t="s">
        <v>48</v>
      </c>
      <c r="B29" s="1" t="s">
        <v>49</v>
      </c>
      <c r="C29" s="17">
        <v>0</v>
      </c>
      <c r="D29" s="17">
        <v>0</v>
      </c>
      <c r="E29" s="17">
        <v>0</v>
      </c>
      <c r="F29" s="17">
        <v>0</v>
      </c>
      <c r="G29" s="18">
        <v>0</v>
      </c>
      <c r="H29" s="19">
        <v>1</v>
      </c>
      <c r="I29" s="17">
        <v>0</v>
      </c>
      <c r="J29" s="17"/>
      <c r="K29" s="17">
        <v>0</v>
      </c>
      <c r="L29" s="25">
        <v>0</v>
      </c>
      <c r="M29" s="23">
        <v>0</v>
      </c>
      <c r="N29" s="13">
        <f t="shared" si="0"/>
        <v>1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  <c r="H30" s="19">
        <v>0</v>
      </c>
      <c r="I30" s="17">
        <v>0</v>
      </c>
      <c r="J30" s="17"/>
      <c r="K30" s="17">
        <v>0</v>
      </c>
      <c r="L30" s="25">
        <v>0</v>
      </c>
      <c r="M30" s="23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17">
        <v>0</v>
      </c>
      <c r="D31" s="17">
        <v>0</v>
      </c>
      <c r="E31" s="17">
        <v>0</v>
      </c>
      <c r="F31" s="17">
        <v>0</v>
      </c>
      <c r="G31" s="18">
        <v>10</v>
      </c>
      <c r="H31" s="19">
        <v>0</v>
      </c>
      <c r="I31" s="17">
        <v>1</v>
      </c>
      <c r="J31" s="17"/>
      <c r="K31" s="17">
        <v>0</v>
      </c>
      <c r="L31" s="25">
        <v>0</v>
      </c>
      <c r="M31" s="23">
        <v>0</v>
      </c>
      <c r="N31" s="13">
        <f t="shared" si="0"/>
        <v>11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  <c r="I32" s="17">
        <v>0</v>
      </c>
      <c r="J32" s="17"/>
      <c r="K32" s="17">
        <v>0</v>
      </c>
      <c r="L32" s="25">
        <v>0</v>
      </c>
      <c r="M32" s="23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7">
        <v>5</v>
      </c>
      <c r="D33" s="17">
        <v>46</v>
      </c>
      <c r="E33" s="17">
        <v>18</v>
      </c>
      <c r="F33" s="17">
        <v>1</v>
      </c>
      <c r="G33" s="18">
        <v>19</v>
      </c>
      <c r="H33" s="19">
        <v>43</v>
      </c>
      <c r="I33" s="17">
        <v>300</v>
      </c>
      <c r="J33" s="17">
        <v>8</v>
      </c>
      <c r="K33" s="17">
        <v>13</v>
      </c>
      <c r="L33" s="25">
        <v>13</v>
      </c>
      <c r="M33" s="23">
        <v>5</v>
      </c>
      <c r="N33" s="13">
        <f t="shared" si="0"/>
        <v>471</v>
      </c>
    </row>
    <row r="34" spans="1:14" ht="15">
      <c r="A34" s="7" t="s">
        <v>58</v>
      </c>
      <c r="B34" s="8" t="s">
        <v>59</v>
      </c>
      <c r="C34" s="17">
        <v>1823</v>
      </c>
      <c r="D34" s="26">
        <f>D3+D4+D5+D6+D7+D8+D9+D16+D19+D26+D27+D28+D29+D30+D31+D32+D33</f>
        <v>1718</v>
      </c>
      <c r="E34" s="17">
        <v>654</v>
      </c>
      <c r="F34" s="17">
        <v>221</v>
      </c>
      <c r="G34" s="30">
        <v>907</v>
      </c>
      <c r="H34" s="19">
        <v>984</v>
      </c>
      <c r="I34" s="17">
        <f>I3+I5+I4+I6+I7+I8+I9+I16+I19+I26+I27+I28+I29+I30+I32+I31+I33</f>
        <v>2282</v>
      </c>
      <c r="J34" s="20">
        <f aca="true" t="shared" si="19" ref="J34">SUM(J3:J10,J13,J19,J26:J33)</f>
        <v>785</v>
      </c>
      <c r="K34" s="20">
        <f>SUM(K3:K10)+K13+K19+SUM(K26:K33)</f>
        <v>878</v>
      </c>
      <c r="L34" s="25">
        <v>345</v>
      </c>
      <c r="M34" s="24">
        <f>SUM(M3:M9)+M16+M19+SUM(M26:M33)</f>
        <v>1598</v>
      </c>
      <c r="N34" s="9">
        <f t="shared" si="0"/>
        <v>12195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2023-06-19T12:00:56Z</cp:lastPrinted>
  <dcterms:created xsi:type="dcterms:W3CDTF">2023-05-25T11:39:44Z</dcterms:created>
  <dcterms:modified xsi:type="dcterms:W3CDTF">2024-01-11T14:57:52Z</dcterms:modified>
  <cp:category/>
  <cp:version/>
  <cp:contentType/>
  <cp:contentStatus/>
</cp:coreProperties>
</file>